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75" windowWidth="13920" windowHeight="9210" activeTab="0"/>
  </bookViews>
  <sheets>
    <sheet name="Меню" sheetId="1" r:id="rId1"/>
    <sheet name="Лист1" sheetId="2" r:id="rId2"/>
  </sheets>
  <definedNames>
    <definedName name="_xlnm._FilterDatabase" localSheetId="0" hidden="1">'Меню'!$A$3:$A$517</definedName>
  </definedNames>
  <calcPr fullCalcOnLoad="1"/>
</workbook>
</file>

<file path=xl/sharedStrings.xml><?xml version="1.0" encoding="utf-8"?>
<sst xmlns="http://schemas.openxmlformats.org/spreadsheetml/2006/main" count="1601" uniqueCount="347">
  <si>
    <t>1 день</t>
  </si>
  <si>
    <t>Наименование блюда</t>
  </si>
  <si>
    <t>Брутто, г</t>
  </si>
  <si>
    <t>Нетто, г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</si>
  <si>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</si>
  <si>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</si>
  <si>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</si>
  <si>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</si>
  <si>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</si>
  <si>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</si>
  <si>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Завтрак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</si>
  <si>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</si>
  <si>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</si>
  <si>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</si>
  <si>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</si>
  <si>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</si>
  <si>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</si>
  <si>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</si>
  <si>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</si>
  <si>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</si>
  <si>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Сахар</t>
  </si>
  <si>
    <t>Фрукты свежие</t>
  </si>
  <si>
    <t>Картофель</t>
  </si>
  <si>
    <t>Масло растительное</t>
  </si>
  <si>
    <t>Овощи, зелень</t>
  </si>
  <si>
    <t>Фрукты сухие</t>
  </si>
  <si>
    <t>Кондитерские изделия</t>
  </si>
  <si>
    <t>Чай</t>
  </si>
  <si>
    <t>Рыба (сельдь)</t>
  </si>
  <si>
    <t>Молоко, кисломолочные продукты</t>
  </si>
  <si>
    <t>Творог</t>
  </si>
  <si>
    <t>Сметана</t>
  </si>
  <si>
    <t>Масло сливочное</t>
  </si>
  <si>
    <t>Яйцо куриное</t>
  </si>
  <si>
    <t>Хлеб ржаной</t>
  </si>
  <si>
    <t xml:space="preserve">Хлеб пшеничный </t>
  </si>
  <si>
    <t>макаронные изделия</t>
  </si>
  <si>
    <t>Макаронные изделия</t>
  </si>
  <si>
    <t>Соки фруктовые (овощные)</t>
  </si>
  <si>
    <t>Птица</t>
  </si>
  <si>
    <t>Колбасные изделия</t>
  </si>
  <si>
    <t>Мука пшеничная</t>
  </si>
  <si>
    <t>Крупы, бобовые</t>
  </si>
  <si>
    <t>Мясо</t>
  </si>
  <si>
    <t>Сыр, сыр плавленный,брынза</t>
  </si>
  <si>
    <t>масло сливочное</t>
  </si>
  <si>
    <t>или Хлеб пшеничный витаминизированный</t>
  </si>
  <si>
    <t>Хлеб пшеничный</t>
  </si>
  <si>
    <t>Дрожжи хлебопекарные</t>
  </si>
  <si>
    <t>какао</t>
  </si>
  <si>
    <t>Кисломолочные продукты (массовая доля жира 2,5%, 3,2%)</t>
  </si>
  <si>
    <t>200/5</t>
  </si>
  <si>
    <t>ИЛИ</t>
  </si>
  <si>
    <t>30/10</t>
  </si>
  <si>
    <t xml:space="preserve">1 день </t>
  </si>
  <si>
    <t>200/20</t>
  </si>
  <si>
    <t>Йогурт молочный полужирный в индивидуальной упаковке</t>
  </si>
  <si>
    <t>100/5</t>
  </si>
  <si>
    <t xml:space="preserve">11 день </t>
  </si>
  <si>
    <t>1 1день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</si>
  <si>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</si>
  <si>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</si>
  <si>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</si>
  <si>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</si>
  <si>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</si>
  <si>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</si>
  <si>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</si>
  <si>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>19 день</t>
  </si>
  <si>
    <t>20 день</t>
  </si>
  <si>
    <t>100</t>
  </si>
  <si>
    <t>20/25</t>
  </si>
  <si>
    <t>Овощи натуральные №106-2013, Пермь</t>
  </si>
  <si>
    <t>200/20/10</t>
  </si>
  <si>
    <t>или Хлеб ржаной витаминизированный</t>
  </si>
  <si>
    <t>Возрастная категория: с 12 лет и старше</t>
  </si>
  <si>
    <t>544-680</t>
  </si>
  <si>
    <t>816-952</t>
  </si>
  <si>
    <t>Кофейный напиток</t>
  </si>
  <si>
    <t>Крахмал</t>
  </si>
  <si>
    <t>кофейный напиток</t>
  </si>
  <si>
    <t>Субпродукты</t>
  </si>
  <si>
    <t>№ рецептуры</t>
  </si>
  <si>
    <t>ИТОГО:</t>
  </si>
  <si>
    <t>ИТОГО ПОТРЕБЛЕНИЕ ПИЩЕВЫХ ВЕЩЕСТВ ЗА НЕДЕЛЮ:</t>
  </si>
  <si>
    <t>НОРМА ПИЩЕВЫХ ВЕЩЕСТВ И ЭНЕРГИИ ЗА НЕДЕЛЮ (100%)*:</t>
  </si>
  <si>
    <t xml:space="preserve">*Приложение 10, Таблица 1  "Потребность в пищевых веществах, энергии, витаминах и минеральных веществ (суточная)" СанПиН 2.3/2.4.3590-20 "Санитарно- эпидемиологические требования к организации общественного питания населения", </t>
  </si>
  <si>
    <t>Обед</t>
  </si>
  <si>
    <t>250/10/5</t>
  </si>
  <si>
    <t>250/5</t>
  </si>
  <si>
    <t>250/30</t>
  </si>
  <si>
    <t>250/20</t>
  </si>
  <si>
    <t>250/10</t>
  </si>
  <si>
    <t xml:space="preserve">Овощи натуральные </t>
  </si>
  <si>
    <t>№106-2013, Пермь</t>
  </si>
  <si>
    <t xml:space="preserve"> №451-2004</t>
  </si>
  <si>
    <t>№516-2004</t>
  </si>
  <si>
    <t xml:space="preserve">Чай с лимоном и апельсином  "Цитрусовый заряд"   </t>
  </si>
  <si>
    <t>№686-2004</t>
  </si>
  <si>
    <t xml:space="preserve"> №458-2006, Москва</t>
  </si>
  <si>
    <t xml:space="preserve">Суп из овощей с курицей, со сметаной </t>
  </si>
  <si>
    <t>№135-2004</t>
  </si>
  <si>
    <t xml:space="preserve">Гуляш из говядины </t>
  </si>
  <si>
    <t>№437-2004</t>
  </si>
  <si>
    <t xml:space="preserve">Рис припущенный </t>
  </si>
  <si>
    <t>№512-2004</t>
  </si>
  <si>
    <t xml:space="preserve">Бутерброд с сыром </t>
  </si>
  <si>
    <t>№3-2004</t>
  </si>
  <si>
    <t>Котлета рыбная запеченная</t>
  </si>
  <si>
    <t xml:space="preserve"> №388-2004</t>
  </si>
  <si>
    <t xml:space="preserve">Пюре картофельное </t>
  </si>
  <si>
    <t xml:space="preserve"> №520-2004</t>
  </si>
  <si>
    <t xml:space="preserve">Чай с молоком </t>
  </si>
  <si>
    <t>№630-1996</t>
  </si>
  <si>
    <t xml:space="preserve">Овощи свежие (огурцы) </t>
  </si>
  <si>
    <t>№70-2006, Москва</t>
  </si>
  <si>
    <t>№110-2004</t>
  </si>
  <si>
    <t xml:space="preserve">Борщ с капустой и картофелем, со сметаной </t>
  </si>
  <si>
    <t xml:space="preserve"> №224-2004 </t>
  </si>
  <si>
    <t xml:space="preserve">Компот из кураги  </t>
  </si>
  <si>
    <t>№638-2004</t>
  </si>
  <si>
    <t>Бутерброд с сыром и маслом</t>
  </si>
  <si>
    <t xml:space="preserve"> №1,3-2004</t>
  </si>
  <si>
    <t xml:space="preserve">Какао с молоком </t>
  </si>
  <si>
    <t>№642-1996</t>
  </si>
  <si>
    <t xml:space="preserve">Фрукты в ассортименте </t>
  </si>
  <si>
    <t>№458-2006, Москва</t>
  </si>
  <si>
    <t xml:space="preserve">Салат овощной </t>
  </si>
  <si>
    <t>№69-2013, Пермь</t>
  </si>
  <si>
    <t xml:space="preserve">Суп картофельный с рыбой </t>
  </si>
  <si>
    <t>№150-2013, Пермь</t>
  </si>
  <si>
    <t xml:space="preserve">Каша гречневая вязкая отварная </t>
  </si>
  <si>
    <t>№510-2004</t>
  </si>
  <si>
    <t>№705-2004</t>
  </si>
  <si>
    <t xml:space="preserve">Бутерброд с маслом </t>
  </si>
  <si>
    <t>№1-2004</t>
  </si>
  <si>
    <t xml:space="preserve">Чай "Витаминный"  </t>
  </si>
  <si>
    <t>№493-2013, Пермь</t>
  </si>
  <si>
    <t xml:space="preserve">Свекольник   со сметаной </t>
  </si>
  <si>
    <t>№34-2004, Пермь</t>
  </si>
  <si>
    <t xml:space="preserve">Котлета по хлыновски </t>
  </si>
  <si>
    <t>№454-2004</t>
  </si>
  <si>
    <t xml:space="preserve">Компот из свежих плодов  </t>
  </si>
  <si>
    <t>№585-1996</t>
  </si>
  <si>
    <t xml:space="preserve">Плов из мяса </t>
  </si>
  <si>
    <t>№370-2013, Пермь</t>
  </si>
  <si>
    <t xml:space="preserve">Суп гороховый с гренками  </t>
  </si>
  <si>
    <t>№139-2004</t>
  </si>
  <si>
    <t>№345-2013, Пермь</t>
  </si>
  <si>
    <t xml:space="preserve">Картофель толченый, по-деревенски </t>
  </si>
  <si>
    <t xml:space="preserve"> №208-2013, Пермь</t>
  </si>
  <si>
    <t>Овощи консервированные без уксуса (огурцы)</t>
  </si>
  <si>
    <t xml:space="preserve"> №101-2004</t>
  </si>
  <si>
    <t xml:space="preserve">Бедро или грудка куриные запеченные "Домашние" </t>
  </si>
  <si>
    <t xml:space="preserve"> №494-2004</t>
  </si>
  <si>
    <t>Пюре картофельное</t>
  </si>
  <si>
    <t xml:space="preserve">  №520-2004</t>
  </si>
  <si>
    <t xml:space="preserve">Салат из свежих помидоров </t>
  </si>
  <si>
    <t>№22-2013, Пермь</t>
  </si>
  <si>
    <t>№12/2-2011, Екатеринбург</t>
  </si>
  <si>
    <t xml:space="preserve">Суп сырный  со сметаной </t>
  </si>
  <si>
    <t xml:space="preserve">Мясо тушеное  </t>
  </si>
  <si>
    <t>№363-2013, Пермь</t>
  </si>
  <si>
    <t xml:space="preserve">Бутерброд с джемом  </t>
  </si>
  <si>
    <t>№2-2004</t>
  </si>
  <si>
    <t xml:space="preserve">Жаркое по - домашнему </t>
  </si>
  <si>
    <t>№436-2004</t>
  </si>
  <si>
    <t>Суп с крупой с курицей</t>
  </si>
  <si>
    <t xml:space="preserve"> №138-2004</t>
  </si>
  <si>
    <t xml:space="preserve">Шницель из говядины </t>
  </si>
  <si>
    <t>№451-2004</t>
  </si>
  <si>
    <t xml:space="preserve">Компот из сухофруктов </t>
  </si>
  <si>
    <t xml:space="preserve">  №639-2004</t>
  </si>
  <si>
    <t xml:space="preserve">Фрикасе из птицы </t>
  </si>
  <si>
    <t>№493-2004</t>
  </si>
  <si>
    <t xml:space="preserve">Рис припущенный с овощами  "Мозаика" </t>
  </si>
  <si>
    <t>№416-2013, Пермь</t>
  </si>
  <si>
    <t xml:space="preserve">Борщ "Сибирский"со сметаной </t>
  </si>
  <si>
    <t>№111-2004</t>
  </si>
  <si>
    <t>Рыба запечённая со сметаной и сыром</t>
  </si>
  <si>
    <t xml:space="preserve"> №341-2013, Пермь</t>
  </si>
  <si>
    <t xml:space="preserve">Бефстроганов из говядины </t>
  </si>
  <si>
    <t xml:space="preserve">№423-2004 </t>
  </si>
  <si>
    <t>№9-2013, Пермь</t>
  </si>
  <si>
    <t xml:space="preserve">Щи из свежей капусты с картофелем, с курицей, со сметаной </t>
  </si>
  <si>
    <t>№124-2004</t>
  </si>
  <si>
    <t xml:space="preserve">Гречка по-купечески с мясом </t>
  </si>
  <si>
    <t>№4/8-2011, Екатеринбург</t>
  </si>
  <si>
    <t>Салат из свеклы с сыром</t>
  </si>
  <si>
    <t xml:space="preserve"> №50-2004</t>
  </si>
  <si>
    <t xml:space="preserve">Рассольник с мясом, со сметаной </t>
  </si>
  <si>
    <t>№130-2004</t>
  </si>
  <si>
    <t>Суфле рыбное</t>
  </si>
  <si>
    <t xml:space="preserve">Суп из овощей на мясном бульоне, со сметаной </t>
  </si>
  <si>
    <t xml:space="preserve">Запеканка картофельная с мясом отварным, с маслом  </t>
  </si>
  <si>
    <t>№157-2004, Пермь</t>
  </si>
  <si>
    <t xml:space="preserve">Салат из моркови с изюмом  </t>
  </si>
  <si>
    <t>№10-2013, Пермь</t>
  </si>
  <si>
    <t xml:space="preserve">Каша гречневая рассыпчатая </t>
  </si>
  <si>
    <t>№508-2004</t>
  </si>
  <si>
    <t>Какао с молоком</t>
  </si>
  <si>
    <t xml:space="preserve"> №642-1996</t>
  </si>
  <si>
    <t xml:space="preserve">Салат картофельный с огурцами </t>
  </si>
  <si>
    <t xml:space="preserve">Уха ростовская </t>
  </si>
  <si>
    <t>№119-2006, Москва</t>
  </si>
  <si>
    <t>№410-2013, Пермь</t>
  </si>
  <si>
    <t xml:space="preserve">Пюре картофельное  </t>
  </si>
  <si>
    <t>№520-2004</t>
  </si>
  <si>
    <t xml:space="preserve">Борщ "Украинский" с мясом, со сметаной </t>
  </si>
  <si>
    <t>№113-2004</t>
  </si>
  <si>
    <t>Рис припущенный с овощами  "Мозаика"</t>
  </si>
  <si>
    <t xml:space="preserve"> №416-2013, Пермь</t>
  </si>
  <si>
    <t xml:space="preserve">Компот  из  ягод  </t>
  </si>
  <si>
    <t>№511-2013, Пермь</t>
  </si>
  <si>
    <t xml:space="preserve"> №362-2004</t>
  </si>
  <si>
    <t xml:space="preserve">Чай с сахаром </t>
  </si>
  <si>
    <t>№685-2004</t>
  </si>
  <si>
    <t xml:space="preserve"> №132-2004</t>
  </si>
  <si>
    <t>Жаркое по - домашнему</t>
  </si>
  <si>
    <t xml:space="preserve"> №436-2004</t>
  </si>
  <si>
    <t>Рис припущенный</t>
  </si>
  <si>
    <t xml:space="preserve"> №512-2004</t>
  </si>
  <si>
    <t xml:space="preserve">Чай "Витаминный" </t>
  </si>
  <si>
    <t xml:space="preserve"> №493-2013, Пермь</t>
  </si>
  <si>
    <t xml:space="preserve">Суп с крупой с курицей </t>
  </si>
  <si>
    <t>№138-2004</t>
  </si>
  <si>
    <t xml:space="preserve">Биточки рыбные </t>
  </si>
  <si>
    <t xml:space="preserve"> №345-2013, Пермь</t>
  </si>
  <si>
    <t xml:space="preserve">Суп - лапша домашняя на курином бульоне </t>
  </si>
  <si>
    <t>№148-2004</t>
  </si>
  <si>
    <t xml:space="preserve">Птица отварная </t>
  </si>
  <si>
    <t>№404-2013, Пермь</t>
  </si>
  <si>
    <t>Компот из изюма</t>
  </si>
  <si>
    <t xml:space="preserve"> №512-2013, Пермь</t>
  </si>
  <si>
    <t xml:space="preserve">Салат из моркови с сыром </t>
  </si>
  <si>
    <t>№56-2013, Пермь</t>
  </si>
  <si>
    <t>Суп крестьянский с крупой со сметаной</t>
  </si>
  <si>
    <t xml:space="preserve"> №134-2004</t>
  </si>
  <si>
    <t xml:space="preserve">Рагу из  мяса </t>
  </si>
  <si>
    <t>№6/8-2011, Екатеринбург</t>
  </si>
  <si>
    <t xml:space="preserve">Фрикадельки рыбные с маслом </t>
  </si>
  <si>
    <t>№347-2013, Пермь</t>
  </si>
  <si>
    <t xml:space="preserve">Овощи консервированные без уксуса (огурцы) </t>
  </si>
  <si>
    <t>№101-2004</t>
  </si>
  <si>
    <t>№65-2013, Пермь</t>
  </si>
  <si>
    <t xml:space="preserve">Суп - харчо с мясом </t>
  </si>
  <si>
    <t>№154-1996</t>
  </si>
  <si>
    <t xml:space="preserve">Мясо, тушенное с капустой </t>
  </si>
  <si>
    <t>№365-2013, Пермь</t>
  </si>
  <si>
    <t xml:space="preserve">Котлеты  из говядины и курицы "Школьные" </t>
  </si>
  <si>
    <t>№59-2006, Екатеринбург</t>
  </si>
  <si>
    <t>Чай с сахаром</t>
  </si>
  <si>
    <t xml:space="preserve"> №685-2004</t>
  </si>
  <si>
    <t xml:space="preserve">Суп  с макаронными изделиями с курицей </t>
  </si>
  <si>
    <t>№147-2013, Пермь</t>
  </si>
  <si>
    <t>Меню приготавливаемых блюд 
завтрак, обед</t>
  </si>
  <si>
    <t>НОРМА ПИЩЕВЫХ ВЕЩЕСТВ И ЭНЕРГИИ ЗА НЕДЕЛЮ (50%):</t>
  </si>
  <si>
    <t>НОРМА ПИЩЕВЫХ ВЕЩЕСТВ И ЭНЕРГИИ ЗА НЕДЕЛЮ (60%):</t>
  </si>
  <si>
    <t>При двухразоаом питании (завтрак, обед)</t>
  </si>
  <si>
    <t xml:space="preserve">Каша из овсяных хлопьев "Геркулес" жидкая  </t>
  </si>
  <si>
    <t>№311-2004</t>
  </si>
  <si>
    <t>20/5/15</t>
  </si>
  <si>
    <t xml:space="preserve">Сок  в ассортименте </t>
  </si>
  <si>
    <t>№518-2013, Пермь</t>
  </si>
  <si>
    <t>Биточки из говядины</t>
  </si>
  <si>
    <t>Капуста тушённая</t>
  </si>
  <si>
    <t xml:space="preserve"> №.534-2004 </t>
  </si>
  <si>
    <t>Напиток из плодов шиповника</t>
  </si>
  <si>
    <t xml:space="preserve">Салат из моркови </t>
  </si>
  <si>
    <t>№7-2013, Пермь</t>
  </si>
  <si>
    <t xml:space="preserve">Печень, тушеная в соусе </t>
  </si>
  <si>
    <t>№401-2013, Пермь</t>
  </si>
  <si>
    <t>Каша пшенная жидкая  с маслом</t>
  </si>
  <si>
    <t>Кондитерское изделие промышленного производства в ассортименте (пряники, печенье, вафли)</t>
  </si>
  <si>
    <t>Кондитерское изделие промышленного производства в ассортименте (конфеты)</t>
  </si>
  <si>
    <t xml:space="preserve">Печень  говяжья по - строгановски  </t>
  </si>
  <si>
    <t>№431-2004</t>
  </si>
  <si>
    <t xml:space="preserve">Каша рисовая жидкая </t>
  </si>
  <si>
    <t>№400-2004</t>
  </si>
  <si>
    <t xml:space="preserve">Икра кабачковая промышленного производства для детского питания </t>
  </si>
  <si>
    <t>№498-2004</t>
  </si>
  <si>
    <t xml:space="preserve">Биточки рубленные из птицы запеченные, с маслом </t>
  </si>
  <si>
    <t>Каша манная жидкая с маслом</t>
  </si>
  <si>
    <t xml:space="preserve">Булочка домашняя </t>
  </si>
  <si>
    <t>№564-2013, Пермь</t>
  </si>
  <si>
    <t xml:space="preserve">Свекольник со сметаной </t>
  </si>
  <si>
    <t>Печень,  тушеная с овощами</t>
  </si>
  <si>
    <t>№439-2004</t>
  </si>
  <si>
    <t xml:space="preserve">Кисель из свежих ягод  </t>
  </si>
  <si>
    <t>№505-2013, Пермь</t>
  </si>
  <si>
    <t xml:space="preserve">Кофейный напиток  </t>
  </si>
  <si>
    <t>№690-2004</t>
  </si>
  <si>
    <t>Фрикадельки из кур (2 шт. по 50 г.)</t>
  </si>
  <si>
    <t>20/20</t>
  </si>
  <si>
    <t>ИТОГО ПОТРЕБЛЕНИЕ ПИЩЕВЫХ ВЕЩЕСТВ ЗА НЕДЕЛЮ (за  обед и завтрак):</t>
  </si>
  <si>
    <t>ИТОГО ПОТРЕБЛЕНИЕ ПИЩЕВЫХ ВЕЩЕСТВ ЗА НЕДЕЛЮ (за  завтраки):</t>
  </si>
  <si>
    <t>ИТОГО ПОТРЕБЛЕНИЕ ПИЩЕВЫХ ВЕЩЕСТВ ЗА НЕДЕЛЮ (за  обеды):</t>
  </si>
  <si>
    <t>НОРМА ПИЩЕВЫХ ВЕЩЕСТВ И ЭНЕРГИИ ЗА НЕДЕЛЮ (за  завтраки)(20-25%):</t>
  </si>
  <si>
    <t>18-23</t>
  </si>
  <si>
    <t>77-96</t>
  </si>
  <si>
    <t>НОРМА ПИЩЕВЫХ ВЕЩЕСТВ И ЭНЕРГИИ ЗА НЕДЕЛЮ (за  обеды)(30-35%):</t>
  </si>
  <si>
    <t>27-32</t>
  </si>
  <si>
    <t>28-32</t>
  </si>
  <si>
    <t>115-134</t>
  </si>
  <si>
    <t>При одном приеме пищи (завтрак)</t>
  </si>
  <si>
    <t>При одном приеме пищи (обед)</t>
  </si>
  <si>
    <t>ИТОГО ПОТРЕБЛЕНИЕ ПИЩЕВЫХ ВЕЩЕСТВ ЗА НЕДЕЛЮ (завтрак, обед):</t>
  </si>
  <si>
    <t>НОРМА ПИЩЕВЫХ ВЕЩЕСТВ И ЭНЕРГИИ ЗА НЕДЕЛЮ (завтрак, обед)(50-60%):</t>
  </si>
  <si>
    <t>45-54</t>
  </si>
  <si>
    <t>46-55</t>
  </si>
  <si>
    <t>192-230</t>
  </si>
  <si>
    <t>1360-1632</t>
  </si>
  <si>
    <t>НОРМА ПИЩЕВЫХ ВЕЩЕСТВ И ЭНЕРГИИ ЗА НЕДЕЛЮ (50-60%):</t>
  </si>
  <si>
    <t>При двухразовом питании (завтрак, обед)</t>
  </si>
  <si>
    <t xml:space="preserve">Рагу из овощей </t>
  </si>
  <si>
    <t xml:space="preserve">Макаронные  изделия отварные </t>
  </si>
  <si>
    <t xml:space="preserve">Макаронные изделия отварные </t>
  </si>
  <si>
    <t>Рассольник ленинградский с курицей, со сметаной</t>
  </si>
  <si>
    <t xml:space="preserve">Котлеты, биточки мясные из полуфабриката промышленного производства, запеченные </t>
  </si>
  <si>
    <t xml:space="preserve"> №498-2004</t>
  </si>
  <si>
    <t xml:space="preserve">Фрикадельки куриные  из полуфабриката промышленного производства </t>
  </si>
  <si>
    <t>Котлета  рыбная запеченная из полуфабриката промышленного производства</t>
  </si>
  <si>
    <t>Биточки рыбные, запеченные</t>
  </si>
  <si>
    <t>Биточки  рыбные из полуфабриката промышленного производства, запеченные</t>
  </si>
  <si>
    <t>Биточки  куриные  из полуфабриката промышленного производства, запеченные</t>
  </si>
  <si>
    <t>Фрикадельки рыбные из полуфабриката промышленного производства, припущенные, с маслом</t>
  </si>
  <si>
    <t xml:space="preserve">Нарезка из свеклы с маслом растительным </t>
  </si>
  <si>
    <t xml:space="preserve">№56 - 2006, Москва </t>
  </si>
  <si>
    <t xml:space="preserve">Запеканка из творога с хлопьями овсяными со сгущенным молоком </t>
  </si>
  <si>
    <t xml:space="preserve"> №315-2013, Пермь</t>
  </si>
  <si>
    <t>Бутерброд с маслом (р.1-2004)</t>
  </si>
  <si>
    <t>20/5</t>
  </si>
  <si>
    <t>30/15</t>
  </si>
  <si>
    <t>20/10</t>
  </si>
  <si>
    <t xml:space="preserve">№11-2004, Пермь </t>
  </si>
  <si>
    <t xml:space="preserve">Нарезка овощная </t>
  </si>
  <si>
    <t xml:space="preserve">Нарезка из моркови и яблок  </t>
  </si>
  <si>
    <t>№75-2013, Пермь</t>
  </si>
  <si>
    <t xml:space="preserve">Пудинг творожный с хлопьями овсяными со сгущенным молоком  </t>
  </si>
  <si>
    <t>№17-2004</t>
  </si>
  <si>
    <t xml:space="preserve">Нарезка  из  огурцов с маслом   </t>
  </si>
  <si>
    <t>ИЛИ Булочка  промышленного производства</t>
  </si>
  <si>
    <t xml:space="preserve">Нарезка из отварной моркови и свеклы  с маслом </t>
  </si>
  <si>
    <t xml:space="preserve">№21/1-2011, Екатеринбург </t>
  </si>
  <si>
    <t xml:space="preserve">Рыба запечённая с маслом </t>
  </si>
  <si>
    <t>№310-1996</t>
  </si>
  <si>
    <t xml:space="preserve">Нарезка из картофеля с кукурузой  </t>
  </si>
  <si>
    <t xml:space="preserve">  20-ти ДНЕВНОЕ МЕНЮ №2213 от 17.08.2021 г. с ограниченным использованием яйца куриного, 
с использованием полуфабрикатов высокой степени готовности 
 (мясных, рыбных и из мяса птицы)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</si>
</sst>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  <numFmt numFmtId="176" formatCode="_(* #,##0.00_);_(* \(#,##0.00\);_(* &quot;-&quot;??_);_(@_)"/>
    <numFmt numFmtId="177" formatCode="[$-FC19]d\ mmmm\ yyyy\ &quot;г.&quot;"/>
    <numFmt numFmtId="178" formatCode="_-* #,##0.000&quot;р.&quot;_-;\-* #,##0.000&quot;р.&quot;_-;_-* &quot;-&quot;??&quot;р.&quot;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&quot;р.&quot;_-;\-* #,##0.0&quot;р.&quot;_-;_-* &quot;-&quot;??&quot;р.&quot;_-;_-@_-"/>
    <numFmt numFmtId="184" formatCode="_(* #,##0.0_);_(* \(#,##0.0\);_(* &quot;-&quot;??_);_(@_)"/>
    <numFmt numFmtId="185" formatCode="0.000000"/>
    <numFmt numFmtId="186" formatCode="_-* #,##0.000_р_._-;\-* #,##0.000_р_._-;_-* &quot;-&quot;??_р_._-;_-@_-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2"/>
    </font>
    <font>
      <sz val="14"/>
      <name val="Arial Black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 Cyr"/>
      <family val="0"/>
    </font>
    <font>
      <sz val="11"/>
      <name val="Arial"/>
      <family val="2"/>
    </font>
    <font>
      <sz val="12"/>
      <name val="Arial Black"/>
      <family val="2"/>
    </font>
    <font>
      <b/>
      <sz val="8"/>
      <name val="Arial Cyr"/>
      <family val="0"/>
    </font>
    <font>
      <i/>
      <sz val="10"/>
      <name val="Arial"/>
      <family val="2"/>
    </font>
    <font>
      <b/>
      <i/>
      <sz val="7"/>
      <name val="Arial"/>
      <family val="2"/>
    </font>
    <font>
      <b/>
      <sz val="9"/>
      <name val="Arial Cyr"/>
      <family val="0"/>
    </font>
    <font>
      <b/>
      <sz val="7"/>
      <name val="Arial Cyr"/>
      <family val="0"/>
    </font>
    <font>
      <b/>
      <i/>
      <sz val="7"/>
      <name val="Arial Cyr"/>
      <family val="0"/>
    </font>
    <font>
      <i/>
      <sz val="12"/>
      <name val="Arial"/>
      <family val="2"/>
    </font>
    <font>
      <i/>
      <sz val="7"/>
      <name val="Arial"/>
      <family val="2"/>
    </font>
    <font>
      <b/>
      <sz val="12"/>
      <color indexed="10"/>
      <name val="Arial Cyr"/>
      <family val="0"/>
    </font>
    <font>
      <b/>
      <i/>
      <sz val="12"/>
      <color indexed="10"/>
      <name val="Arial"/>
      <family val="2"/>
    </font>
    <font>
      <b/>
      <i/>
      <sz val="7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 Cyr"/>
      <family val="0"/>
    </font>
    <font>
      <b/>
      <sz val="7"/>
      <color indexed="10"/>
      <name val="Arial"/>
      <family val="2"/>
    </font>
    <font>
      <i/>
      <sz val="10"/>
      <color indexed="10"/>
      <name val="Arial"/>
      <family val="2"/>
    </font>
    <font>
      <sz val="8"/>
      <name val="Tahoma"/>
      <family val="2"/>
    </font>
    <font>
      <b/>
      <sz val="12"/>
      <color rgb="FFFF0000"/>
      <name val="Arial Cyr"/>
      <family val="0"/>
    </font>
    <font>
      <b/>
      <i/>
      <sz val="12"/>
      <color rgb="FFFF0000"/>
      <name val="Arial"/>
      <family val="2"/>
    </font>
    <font>
      <b/>
      <i/>
      <sz val="7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7"/>
      <color rgb="FFFF0000"/>
      <name val="Arial"/>
      <family val="2"/>
    </font>
    <font>
      <sz val="10"/>
      <color rgb="FFFF0000"/>
      <name val="Arial Cyr"/>
      <family val="0"/>
    </font>
    <font>
      <i/>
      <sz val="10"/>
      <color rgb="FFFF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07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justify"/>
    </xf>
    <xf numFmtId="0" fontId="25" fillId="0" borderId="0" xfId="0" applyFont="1" applyBorder="1" applyAlignment="1">
      <alignment horizontal="center" wrapText="1"/>
    </xf>
    <xf numFmtId="1" fontId="22" fillId="0" borderId="0" xfId="0" applyNumberFormat="1" applyFont="1" applyFill="1" applyBorder="1" applyAlignment="1">
      <alignment horizontal="center" vertical="top"/>
    </xf>
    <xf numFmtId="1" fontId="22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top" wrapText="1"/>
    </xf>
    <xf numFmtId="0" fontId="23" fillId="2" borderId="0" xfId="0" applyFont="1" applyFill="1" applyBorder="1" applyAlignment="1">
      <alignment horizontal="center" vertical="top"/>
    </xf>
    <xf numFmtId="1" fontId="22" fillId="0" borderId="0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top" wrapText="1"/>
    </xf>
    <xf numFmtId="172" fontId="23" fillId="18" borderId="10" xfId="0" applyNumberFormat="1" applyFont="1" applyFill="1" applyBorder="1" applyAlignment="1">
      <alignment horizontal="center" vertical="center"/>
    </xf>
    <xf numFmtId="2" fontId="23" fillId="18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18" borderId="10" xfId="0" applyFont="1" applyFill="1" applyBorder="1" applyAlignment="1">
      <alignment vertical="center"/>
    </xf>
    <xf numFmtId="0" fontId="25" fillId="18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 wrapText="1"/>
    </xf>
    <xf numFmtId="172" fontId="14" fillId="18" borderId="10" xfId="0" applyNumberFormat="1" applyFont="1" applyFill="1" applyBorder="1" applyAlignment="1">
      <alignment horizontal="center" vertical="center"/>
    </xf>
    <xf numFmtId="172" fontId="23" fillId="18" borderId="0" xfId="0" applyNumberFormat="1" applyFont="1" applyFill="1" applyBorder="1" applyAlignment="1">
      <alignment horizontal="center" vertical="center"/>
    </xf>
    <xf numFmtId="1" fontId="22" fillId="18" borderId="0" xfId="0" applyNumberFormat="1" applyFont="1" applyFill="1" applyBorder="1" applyAlignment="1">
      <alignment horizontal="center" vertical="top"/>
    </xf>
    <xf numFmtId="172" fontId="0" fillId="18" borderId="10" xfId="0" applyNumberFormat="1" applyFont="1" applyFill="1" applyBorder="1" applyAlignment="1">
      <alignment horizontal="center" vertical="center"/>
    </xf>
    <xf numFmtId="1" fontId="22" fillId="18" borderId="0" xfId="0" applyNumberFormat="1" applyFont="1" applyFill="1" applyBorder="1" applyAlignment="1">
      <alignment vertical="top"/>
    </xf>
    <xf numFmtId="0" fontId="0" fillId="18" borderId="0" xfId="0" applyFont="1" applyFill="1" applyAlignment="1">
      <alignment/>
    </xf>
    <xf numFmtId="0" fontId="25" fillId="18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72" fontId="0" fillId="0" borderId="10" xfId="0" applyNumberFormat="1" applyFont="1" applyBorder="1" applyAlignment="1">
      <alignment horizontal="center" vertical="center"/>
    </xf>
    <xf numFmtId="1" fontId="0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172" fontId="26" fillId="0" borderId="10" xfId="0" applyNumberFormat="1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2" fontId="0" fillId="18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Border="1" applyAlignment="1">
      <alignment vertical="center"/>
    </xf>
    <xf numFmtId="0" fontId="23" fillId="18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72" fontId="33" fillId="0" borderId="10" xfId="0" applyNumberFormat="1" applyFont="1" applyFill="1" applyBorder="1" applyAlignment="1">
      <alignment horizontal="center" vertical="center"/>
    </xf>
    <xf numFmtId="0" fontId="25" fillId="19" borderId="10" xfId="0" applyFont="1" applyFill="1" applyBorder="1" applyAlignment="1">
      <alignment horizontal="left" vertical="center" wrapText="1"/>
    </xf>
    <xf numFmtId="1" fontId="0" fillId="18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0" fillId="18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" fontId="14" fillId="18" borderId="0" xfId="0" applyNumberFormat="1" applyFont="1" applyFill="1" applyBorder="1" applyAlignment="1">
      <alignment horizontal="center" vertical="center"/>
    </xf>
    <xf numFmtId="0" fontId="0" fillId="18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" fontId="0" fillId="19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18" borderId="0" xfId="0" applyFont="1" applyFill="1" applyBorder="1" applyAlignment="1">
      <alignment/>
    </xf>
    <xf numFmtId="1" fontId="0" fillId="18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18" borderId="0" xfId="0" applyFont="1" applyFill="1" applyBorder="1" applyAlignment="1">
      <alignment vertical="center"/>
    </xf>
    <xf numFmtId="1" fontId="0" fillId="18" borderId="0" xfId="0" applyNumberFormat="1" applyFont="1" applyFill="1" applyAlignment="1">
      <alignment/>
    </xf>
    <xf numFmtId="0" fontId="0" fillId="18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72" fontId="28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/>
    </xf>
    <xf numFmtId="1" fontId="37" fillId="18" borderId="0" xfId="0" applyNumberFormat="1" applyFont="1" applyFill="1" applyBorder="1" applyAlignment="1">
      <alignment vertical="top" wrapText="1"/>
    </xf>
    <xf numFmtId="1" fontId="23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1" fontId="22" fillId="0" borderId="0" xfId="0" applyNumberFormat="1" applyFont="1" applyFill="1" applyBorder="1" applyAlignment="1">
      <alignment horizontal="center" vertical="justify"/>
    </xf>
    <xf numFmtId="1" fontId="14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172" fontId="14" fillId="18" borderId="0" xfId="0" applyNumberFormat="1" applyFont="1" applyFill="1" applyBorder="1" applyAlignment="1">
      <alignment horizontal="center" vertical="center"/>
    </xf>
    <xf numFmtId="0" fontId="28" fillId="18" borderId="0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" fontId="14" fillId="18" borderId="0" xfId="0" applyNumberFormat="1" applyFont="1" applyFill="1" applyBorder="1" applyAlignment="1">
      <alignment horizontal="center" vertical="center"/>
    </xf>
    <xf numFmtId="0" fontId="0" fillId="18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1" fontId="0" fillId="18" borderId="0" xfId="0" applyNumberFormat="1" applyFont="1" applyFill="1" applyBorder="1" applyAlignment="1">
      <alignment horizontal="center" vertical="center" wrapText="1"/>
    </xf>
    <xf numFmtId="0" fontId="14" fillId="18" borderId="0" xfId="0" applyFont="1" applyFill="1" applyBorder="1" applyAlignment="1">
      <alignment horizontal="right" vertical="center" wrapText="1"/>
    </xf>
    <xf numFmtId="172" fontId="14" fillId="18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 vertical="center"/>
    </xf>
    <xf numFmtId="172" fontId="28" fillId="0" borderId="10" xfId="0" applyNumberFormat="1" applyFont="1" applyFill="1" applyBorder="1" applyAlignment="1">
      <alignment horizontal="center" vertical="center"/>
    </xf>
    <xf numFmtId="49" fontId="35" fillId="0" borderId="0" xfId="0" applyNumberFormat="1" applyFont="1" applyBorder="1" applyAlignment="1">
      <alignment horizontal="left" vertical="center" wrapText="1"/>
    </xf>
    <xf numFmtId="0" fontId="0" fillId="18" borderId="0" xfId="0" applyFill="1" applyAlignment="1">
      <alignment/>
    </xf>
    <xf numFmtId="0" fontId="25" fillId="18" borderId="0" xfId="0" applyFont="1" applyFill="1" applyBorder="1" applyAlignment="1">
      <alignment vertical="center"/>
    </xf>
    <xf numFmtId="0" fontId="25" fillId="18" borderId="0" xfId="0" applyFont="1" applyFill="1" applyBorder="1" applyAlignment="1">
      <alignment vertical="center" wrapText="1"/>
    </xf>
    <xf numFmtId="172" fontId="0" fillId="18" borderId="0" xfId="0" applyNumberFormat="1" applyFont="1" applyFill="1" applyBorder="1" applyAlignment="1">
      <alignment/>
    </xf>
    <xf numFmtId="0" fontId="25" fillId="18" borderId="0" xfId="0" applyFont="1" applyFill="1" applyBorder="1" applyAlignment="1">
      <alignment horizontal="left" vertical="center" wrapText="1"/>
    </xf>
    <xf numFmtId="0" fontId="0" fillId="18" borderId="0" xfId="0" applyFont="1" applyFill="1" applyBorder="1" applyAlignment="1">
      <alignment horizontal="center"/>
    </xf>
    <xf numFmtId="2" fontId="0" fillId="18" borderId="0" xfId="0" applyNumberFormat="1" applyFont="1" applyFill="1" applyBorder="1" applyAlignment="1">
      <alignment/>
    </xf>
    <xf numFmtId="0" fontId="23" fillId="0" borderId="10" xfId="53" applyFont="1" applyFill="1" applyBorder="1" applyAlignment="1">
      <alignment horizontal="center" vertical="center"/>
      <protection/>
    </xf>
    <xf numFmtId="2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" fontId="55" fillId="0" borderId="0" xfId="0" applyNumberFormat="1" applyFont="1" applyFill="1" applyBorder="1" applyAlignment="1">
      <alignment horizontal="center" vertical="top"/>
    </xf>
    <xf numFmtId="0" fontId="14" fillId="18" borderId="1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1" fontId="0" fillId="0" borderId="0" xfId="0" applyNumberFormat="1" applyAlignment="1">
      <alignment/>
    </xf>
    <xf numFmtId="1" fontId="23" fillId="18" borderId="0" xfId="0" applyNumberFormat="1" applyFont="1" applyFill="1" applyBorder="1" applyAlignment="1">
      <alignment horizontal="center" vertical="center" wrapText="1"/>
    </xf>
    <xf numFmtId="2" fontId="23" fillId="18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 wrapText="1"/>
    </xf>
    <xf numFmtId="172" fontId="0" fillId="18" borderId="0" xfId="0" applyNumberFormat="1" applyFont="1" applyFill="1" applyBorder="1" applyAlignment="1">
      <alignment vertical="center"/>
    </xf>
    <xf numFmtId="1" fontId="0" fillId="18" borderId="0" xfId="0" applyNumberFormat="1" applyFont="1" applyFill="1" applyBorder="1" applyAlignment="1">
      <alignment vertical="center"/>
    </xf>
    <xf numFmtId="2" fontId="0" fillId="18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0" fillId="18" borderId="0" xfId="0" applyNumberFormat="1" applyFont="1" applyFill="1" applyBorder="1" applyAlignment="1">
      <alignment vertical="center"/>
    </xf>
    <xf numFmtId="1" fontId="23" fillId="18" borderId="0" xfId="0" applyNumberFormat="1" applyFont="1" applyFill="1" applyBorder="1" applyAlignment="1">
      <alignment horizontal="center" vertical="center"/>
    </xf>
    <xf numFmtId="2" fontId="28" fillId="18" borderId="0" xfId="0" applyNumberFormat="1" applyFont="1" applyFill="1" applyBorder="1" applyAlignment="1">
      <alignment horizontal="center" vertical="center"/>
    </xf>
    <xf numFmtId="0" fontId="14" fillId="19" borderId="0" xfId="0" applyFont="1" applyFill="1" applyBorder="1" applyAlignment="1">
      <alignment horizontal="right" vertical="center" wrapText="1"/>
    </xf>
    <xf numFmtId="1" fontId="14" fillId="19" borderId="0" xfId="0" applyNumberFormat="1" applyFont="1" applyFill="1" applyBorder="1" applyAlignment="1">
      <alignment horizontal="center" vertical="center"/>
    </xf>
    <xf numFmtId="1" fontId="14" fillId="18" borderId="0" xfId="0" applyNumberFormat="1" applyFont="1" applyFill="1" applyBorder="1" applyAlignment="1" applyProtection="1">
      <alignment horizontal="center" vertical="center"/>
      <protection/>
    </xf>
    <xf numFmtId="0" fontId="14" fillId="18" borderId="0" xfId="0" applyFont="1" applyFill="1" applyBorder="1" applyAlignment="1">
      <alignment horizontal="right" vertical="center" wrapText="1"/>
    </xf>
    <xf numFmtId="2" fontId="22" fillId="18" borderId="0" xfId="0" applyNumberFormat="1" applyFont="1" applyFill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1" fontId="28" fillId="0" borderId="10" xfId="0" applyNumberFormat="1" applyFont="1" applyFill="1" applyBorder="1" applyAlignment="1">
      <alignment horizontal="center" vertical="center"/>
    </xf>
    <xf numFmtId="0" fontId="25" fillId="18" borderId="10" xfId="0" applyFont="1" applyFill="1" applyBorder="1" applyAlignment="1">
      <alignment vertical="center"/>
    </xf>
    <xf numFmtId="2" fontId="30" fillId="18" borderId="0" xfId="0" applyNumberFormat="1" applyFont="1" applyFill="1" applyBorder="1" applyAlignment="1">
      <alignment horizontal="center" vertical="center"/>
    </xf>
    <xf numFmtId="1" fontId="30" fillId="18" borderId="0" xfId="0" applyNumberFormat="1" applyFont="1" applyFill="1" applyBorder="1" applyAlignment="1">
      <alignment horizontal="center" vertical="center"/>
    </xf>
    <xf numFmtId="0" fontId="0" fillId="18" borderId="0" xfId="0" applyFont="1" applyFill="1" applyBorder="1" applyAlignment="1">
      <alignment horizontal="right" vertical="center"/>
    </xf>
    <xf numFmtId="2" fontId="14" fillId="18" borderId="0" xfId="0" applyNumberFormat="1" applyFont="1" applyFill="1" applyBorder="1" applyAlignment="1">
      <alignment horizontal="center" vertical="center"/>
    </xf>
    <xf numFmtId="0" fontId="14" fillId="18" borderId="0" xfId="0" applyFont="1" applyFill="1" applyBorder="1" applyAlignment="1">
      <alignment horizontal="right" vertical="center"/>
    </xf>
    <xf numFmtId="0" fontId="14" fillId="18" borderId="0" xfId="0" applyFont="1" applyFill="1" applyBorder="1" applyAlignment="1">
      <alignment horizontal="center" vertical="center"/>
    </xf>
    <xf numFmtId="0" fontId="14" fillId="18" borderId="0" xfId="54" applyFont="1" applyFill="1" applyBorder="1" applyAlignment="1">
      <alignment horizontal="right" vertical="center" wrapText="1"/>
      <protection/>
    </xf>
    <xf numFmtId="0" fontId="31" fillId="0" borderId="10" xfId="0" applyFont="1" applyFill="1" applyBorder="1" applyAlignment="1">
      <alignment horizontal="center" vertical="center"/>
    </xf>
    <xf numFmtId="172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2" fontId="34" fillId="0" borderId="10" xfId="0" applyNumberFormat="1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 wrapText="1"/>
    </xf>
    <xf numFmtId="172" fontId="23" fillId="0" borderId="10" xfId="53" applyNumberFormat="1" applyFont="1" applyFill="1" applyBorder="1" applyAlignment="1">
      <alignment horizontal="center" vertical="center"/>
      <protection/>
    </xf>
    <xf numFmtId="1" fontId="30" fillId="0" borderId="10" xfId="0" applyNumberFormat="1" applyFont="1" applyFill="1" applyBorder="1" applyAlignment="1">
      <alignment horizontal="center" vertical="center"/>
    </xf>
    <xf numFmtId="172" fontId="28" fillId="18" borderId="0" xfId="0" applyNumberFormat="1" applyFont="1" applyFill="1" applyBorder="1" applyAlignment="1">
      <alignment horizontal="center" vertical="center"/>
    </xf>
    <xf numFmtId="2" fontId="14" fillId="18" borderId="0" xfId="0" applyNumberFormat="1" applyFont="1" applyFill="1" applyBorder="1" applyAlignment="1">
      <alignment vertical="center"/>
    </xf>
    <xf numFmtId="1" fontId="23" fillId="18" borderId="10" xfId="0" applyNumberFormat="1" applyFont="1" applyFill="1" applyBorder="1" applyAlignment="1">
      <alignment horizontal="center" vertical="center"/>
    </xf>
    <xf numFmtId="172" fontId="23" fillId="18" borderId="10" xfId="0" applyNumberFormat="1" applyFont="1" applyFill="1" applyBorder="1" applyAlignment="1">
      <alignment horizontal="center" vertical="center"/>
    </xf>
    <xf numFmtId="172" fontId="28" fillId="18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 wrapText="1"/>
    </xf>
    <xf numFmtId="0" fontId="0" fillId="18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17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25" fillId="0" borderId="0" xfId="0" applyFont="1" applyFill="1" applyAlignment="1">
      <alignment vertical="center"/>
    </xf>
    <xf numFmtId="1" fontId="33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49" fontId="33" fillId="18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1" fontId="30" fillId="18" borderId="10" xfId="0" applyNumberFormat="1" applyFont="1" applyFill="1" applyBorder="1" applyAlignment="1">
      <alignment horizontal="center" vertical="center"/>
    </xf>
    <xf numFmtId="1" fontId="39" fillId="0" borderId="10" xfId="0" applyNumberFormat="1" applyFont="1" applyFill="1" applyBorder="1" applyAlignment="1">
      <alignment horizontal="center" vertical="center" wrapText="1"/>
    </xf>
    <xf numFmtId="172" fontId="23" fillId="18" borderId="10" xfId="0" applyNumberFormat="1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center" vertical="center"/>
    </xf>
    <xf numFmtId="0" fontId="40" fillId="18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172" fontId="39" fillId="0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center" vertical="center" wrapText="1"/>
    </xf>
    <xf numFmtId="2" fontId="24" fillId="18" borderId="10" xfId="0" applyNumberFormat="1" applyFont="1" applyFill="1" applyBorder="1" applyAlignment="1">
      <alignment horizontal="center" vertical="center" wrapText="1"/>
    </xf>
    <xf numFmtId="172" fontId="24" fillId="0" borderId="10" xfId="53" applyNumberFormat="1" applyFont="1" applyFill="1" applyBorder="1" applyAlignment="1">
      <alignment horizontal="center" vertical="center" wrapText="1"/>
      <protection/>
    </xf>
    <xf numFmtId="172" fontId="24" fillId="18" borderId="10" xfId="0" applyNumberFormat="1" applyFont="1" applyFill="1" applyBorder="1" applyAlignment="1">
      <alignment horizontal="center" vertical="center" wrapText="1"/>
    </xf>
    <xf numFmtId="172" fontId="42" fillId="0" borderId="10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 wrapText="1"/>
    </xf>
    <xf numFmtId="2" fontId="41" fillId="18" borderId="10" xfId="0" applyNumberFormat="1" applyFont="1" applyFill="1" applyBorder="1" applyAlignment="1">
      <alignment horizontal="center" vertical="center" wrapText="1"/>
    </xf>
    <xf numFmtId="1" fontId="41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1" fontId="33" fillId="18" borderId="10" xfId="0" applyNumberFormat="1" applyFont="1" applyFill="1" applyBorder="1" applyAlignment="1">
      <alignment horizontal="center" vertical="center"/>
    </xf>
    <xf numFmtId="1" fontId="0" fillId="18" borderId="0" xfId="0" applyNumberFormat="1" applyFont="1" applyFill="1" applyAlignment="1">
      <alignment vertical="center"/>
    </xf>
    <xf numFmtId="1" fontId="39" fillId="0" borderId="10" xfId="0" applyNumberFormat="1" applyFont="1" applyFill="1" applyBorder="1" applyAlignment="1">
      <alignment vertical="center" wrapText="1"/>
    </xf>
    <xf numFmtId="1" fontId="56" fillId="0" borderId="10" xfId="0" applyNumberFormat="1" applyFont="1" applyFill="1" applyBorder="1" applyAlignment="1">
      <alignment horizontal="center" vertical="center"/>
    </xf>
    <xf numFmtId="1" fontId="57" fillId="0" borderId="10" xfId="0" applyNumberFormat="1" applyFont="1" applyFill="1" applyBorder="1" applyAlignment="1">
      <alignment vertical="center" wrapText="1"/>
    </xf>
    <xf numFmtId="1" fontId="0" fillId="18" borderId="0" xfId="0" applyNumberFormat="1" applyFill="1" applyAlignment="1">
      <alignment/>
    </xf>
    <xf numFmtId="172" fontId="0" fillId="18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center" vertical="center"/>
    </xf>
    <xf numFmtId="0" fontId="58" fillId="18" borderId="10" xfId="0" applyFont="1" applyFill="1" applyBorder="1" applyAlignment="1">
      <alignment horizontal="center" vertical="center"/>
    </xf>
    <xf numFmtId="0" fontId="58" fillId="18" borderId="10" xfId="0" applyFont="1" applyFill="1" applyBorder="1" applyAlignment="1">
      <alignment horizontal="right" vertical="center"/>
    </xf>
    <xf numFmtId="1" fontId="34" fillId="0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right" vertical="center" wrapText="1"/>
    </xf>
    <xf numFmtId="0" fontId="59" fillId="18" borderId="10" xfId="0" applyFont="1" applyFill="1" applyBorder="1" applyAlignment="1">
      <alignment horizontal="center" vertical="center"/>
    </xf>
    <xf numFmtId="172" fontId="59" fillId="18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172" fontId="58" fillId="18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18" borderId="0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18" borderId="0" xfId="0" applyFont="1" applyFill="1" applyBorder="1" applyAlignment="1">
      <alignment horizontal="left" vertical="center" wrapText="1"/>
    </xf>
    <xf numFmtId="0" fontId="25" fillId="18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72" fontId="23" fillId="0" borderId="0" xfId="0" applyNumberFormat="1" applyFont="1" applyFill="1" applyBorder="1" applyAlignment="1">
      <alignment horizontal="center" vertical="center"/>
    </xf>
    <xf numFmtId="172" fontId="2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14" fillId="19" borderId="0" xfId="0" applyFont="1" applyFill="1" applyBorder="1" applyAlignment="1">
      <alignment horizontal="right" vertical="center"/>
    </xf>
    <xf numFmtId="1" fontId="14" fillId="19" borderId="0" xfId="0" applyNumberFormat="1" applyFont="1" applyFill="1" applyBorder="1" applyAlignment="1">
      <alignment horizontal="center" vertical="center"/>
    </xf>
    <xf numFmtId="0" fontId="14" fillId="19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vertical="center"/>
    </xf>
    <xf numFmtId="172" fontId="28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14" fillId="18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" fontId="0" fillId="0" borderId="0" xfId="0" applyNumberFormat="1" applyFont="1" applyAlignment="1">
      <alignment horizontal="center"/>
    </xf>
    <xf numFmtId="1" fontId="43" fillId="0" borderId="10" xfId="0" applyNumberFormat="1" applyFont="1" applyFill="1" applyBorder="1" applyAlignment="1">
      <alignment horizontal="center" vertical="center"/>
    </xf>
    <xf numFmtId="1" fontId="39" fillId="0" borderId="12" xfId="0" applyNumberFormat="1" applyFont="1" applyFill="1" applyBorder="1" applyAlignment="1">
      <alignment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/>
    </xf>
    <xf numFmtId="2" fontId="24" fillId="18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172" fontId="23" fillId="0" borderId="0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1" fontId="23" fillId="0" borderId="0" xfId="0" applyNumberFormat="1" applyFont="1" applyFill="1" applyBorder="1" applyAlignment="1">
      <alignment horizontal="center" vertical="center"/>
    </xf>
    <xf numFmtId="172" fontId="28" fillId="18" borderId="0" xfId="0" applyNumberFormat="1" applyFont="1" applyFill="1" applyBorder="1" applyAlignment="1">
      <alignment horizontal="center" vertical="center"/>
    </xf>
    <xf numFmtId="172" fontId="24" fillId="18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0" fontId="14" fillId="0" borderId="0" xfId="53" applyFont="1" applyFill="1" applyBorder="1" applyAlignment="1">
      <alignment horizontal="right" vertical="center" wrapText="1"/>
      <protection/>
    </xf>
    <xf numFmtId="0" fontId="14" fillId="0" borderId="0" xfId="53" applyFont="1" applyFill="1" applyBorder="1" applyAlignment="1">
      <alignment horizontal="center" vertical="center" wrapText="1"/>
      <protection/>
    </xf>
    <xf numFmtId="172" fontId="14" fillId="0" borderId="0" xfId="0" applyNumberFormat="1" applyFont="1" applyBorder="1" applyAlignment="1">
      <alignment horizontal="center" vertical="center" wrapText="1"/>
    </xf>
    <xf numFmtId="1" fontId="24" fillId="18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0" fontId="0" fillId="18" borderId="0" xfId="0" applyFill="1" applyBorder="1" applyAlignment="1">
      <alignment horizontal="right" vertical="center"/>
    </xf>
    <xf numFmtId="0" fontId="24" fillId="18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72" fontId="23" fillId="0" borderId="0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1" fontId="14" fillId="18" borderId="0" xfId="0" applyNumberFormat="1" applyFont="1" applyFill="1" applyBorder="1" applyAlignment="1">
      <alignment horizontal="center" vertical="center" wrapText="1"/>
    </xf>
    <xf numFmtId="172" fontId="23" fillId="18" borderId="0" xfId="0" applyNumberFormat="1" applyFont="1" applyFill="1" applyBorder="1" applyAlignment="1">
      <alignment horizontal="center" vertical="center"/>
    </xf>
    <xf numFmtId="172" fontId="23" fillId="0" borderId="0" xfId="0" applyNumberFormat="1" applyFont="1" applyFill="1" applyBorder="1" applyAlignment="1">
      <alignment horizontal="center" vertical="center"/>
    </xf>
    <xf numFmtId="1" fontId="41" fillId="18" borderId="0" xfId="0" applyNumberFormat="1" applyFont="1" applyFill="1" applyBorder="1" applyAlignment="1">
      <alignment horizontal="center" vertical="center" wrapText="1"/>
    </xf>
    <xf numFmtId="1" fontId="0" fillId="18" borderId="0" xfId="54" applyNumberFormat="1" applyFont="1" applyFill="1" applyBorder="1" applyAlignment="1">
      <alignment horizontal="center" vertical="center"/>
      <protection/>
    </xf>
    <xf numFmtId="2" fontId="26" fillId="0" borderId="10" xfId="0" applyNumberFormat="1" applyFont="1" applyFill="1" applyBorder="1" applyAlignment="1">
      <alignment horizontal="center" vertical="center"/>
    </xf>
    <xf numFmtId="0" fontId="59" fillId="18" borderId="0" xfId="0" applyFont="1" applyFill="1" applyBorder="1" applyAlignment="1">
      <alignment horizontal="center" vertical="center"/>
    </xf>
    <xf numFmtId="172" fontId="59" fillId="18" borderId="0" xfId="0" applyNumberFormat="1" applyFont="1" applyFill="1" applyBorder="1" applyAlignment="1">
      <alignment horizontal="center" vertical="center"/>
    </xf>
    <xf numFmtId="1" fontId="59" fillId="18" borderId="0" xfId="0" applyNumberFormat="1" applyFont="1" applyFill="1" applyBorder="1" applyAlignment="1">
      <alignment horizontal="center" vertical="center"/>
    </xf>
    <xf numFmtId="2" fontId="61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right" vertical="center" wrapText="1"/>
    </xf>
    <xf numFmtId="1" fontId="58" fillId="0" borderId="0" xfId="0" applyNumberFormat="1" applyFont="1" applyFill="1" applyBorder="1" applyAlignment="1">
      <alignment horizontal="center" vertical="center"/>
    </xf>
    <xf numFmtId="0" fontId="58" fillId="18" borderId="0" xfId="0" applyFont="1" applyFill="1" applyBorder="1" applyAlignment="1">
      <alignment horizontal="right" vertical="center" wrapText="1"/>
    </xf>
    <xf numFmtId="1" fontId="58" fillId="18" borderId="0" xfId="0" applyNumberFormat="1" applyFont="1" applyFill="1" applyBorder="1" applyAlignment="1">
      <alignment horizontal="center" vertical="center"/>
    </xf>
    <xf numFmtId="1" fontId="62" fillId="18" borderId="0" xfId="0" applyNumberFormat="1" applyFont="1" applyFill="1" applyBorder="1" applyAlignment="1">
      <alignment horizontal="right" vertical="center"/>
    </xf>
    <xf numFmtId="1" fontId="62" fillId="18" borderId="0" xfId="0" applyNumberFormat="1" applyFont="1" applyFill="1" applyBorder="1" applyAlignment="1">
      <alignment horizontal="center" vertical="center"/>
    </xf>
    <xf numFmtId="0" fontId="58" fillId="18" borderId="0" xfId="0" applyFont="1" applyFill="1" applyBorder="1" applyAlignment="1">
      <alignment horizontal="right" vertical="center"/>
    </xf>
    <xf numFmtId="0" fontId="62" fillId="18" borderId="0" xfId="0" applyFont="1" applyFill="1" applyBorder="1" applyAlignment="1">
      <alignment horizontal="right" vertical="center" wrapText="1"/>
    </xf>
    <xf numFmtId="0" fontId="62" fillId="18" borderId="0" xfId="0" applyFont="1" applyFill="1" applyBorder="1" applyAlignment="1">
      <alignment horizontal="right" vertical="center"/>
    </xf>
    <xf numFmtId="0" fontId="58" fillId="18" borderId="0" xfId="54" applyFont="1" applyFill="1" applyBorder="1" applyAlignment="1">
      <alignment horizontal="right" vertical="center"/>
      <protection/>
    </xf>
    <xf numFmtId="172" fontId="62" fillId="18" borderId="0" xfId="0" applyNumberFormat="1" applyFont="1" applyFill="1" applyBorder="1" applyAlignment="1">
      <alignment horizontal="center" vertical="center"/>
    </xf>
    <xf numFmtId="0" fontId="62" fillId="18" borderId="0" xfId="0" applyFont="1" applyFill="1" applyBorder="1" applyAlignment="1">
      <alignment horizontal="center" vertical="center"/>
    </xf>
    <xf numFmtId="1" fontId="23" fillId="18" borderId="10" xfId="0" applyNumberFormat="1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18" borderId="13" xfId="0" applyFont="1" applyFill="1" applyBorder="1" applyAlignment="1">
      <alignment horizontal="left" vertical="center" wrapText="1"/>
    </xf>
    <xf numFmtId="0" fontId="23" fillId="18" borderId="14" xfId="0" applyFont="1" applyFill="1" applyBorder="1" applyAlignment="1">
      <alignment horizontal="left" vertical="center" wrapText="1"/>
    </xf>
    <xf numFmtId="0" fontId="23" fillId="18" borderId="15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18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18" borderId="13" xfId="0" applyFont="1" applyFill="1" applyBorder="1" applyAlignment="1">
      <alignment horizontal="center" vertical="center"/>
    </xf>
    <xf numFmtId="0" fontId="29" fillId="18" borderId="15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2" fontId="24" fillId="0" borderId="16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8" fillId="18" borderId="10" xfId="0" applyFont="1" applyFill="1" applyBorder="1" applyAlignment="1">
      <alignment horizontal="left" vertical="center"/>
    </xf>
    <xf numFmtId="0" fontId="33" fillId="18" borderId="13" xfId="0" applyFont="1" applyFill="1" applyBorder="1" applyAlignment="1">
      <alignment horizontal="center" vertical="center"/>
    </xf>
    <xf numFmtId="0" fontId="33" fillId="18" borderId="14" xfId="0" applyFont="1" applyFill="1" applyBorder="1" applyAlignment="1">
      <alignment horizontal="center" vertical="center"/>
    </xf>
    <xf numFmtId="1" fontId="39" fillId="0" borderId="12" xfId="0" applyNumberFormat="1" applyFont="1" applyFill="1" applyBorder="1" applyAlignment="1">
      <alignment horizontal="center" vertical="center" wrapText="1"/>
    </xf>
    <xf numFmtId="1" fontId="39" fillId="0" borderId="11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 wrapText="1"/>
    </xf>
    <xf numFmtId="1" fontId="44" fillId="0" borderId="16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23" fillId="18" borderId="13" xfId="0" applyFont="1" applyFill="1" applyBorder="1" applyAlignment="1">
      <alignment horizontal="left" vertical="center"/>
    </xf>
    <xf numFmtId="0" fontId="23" fillId="18" borderId="14" xfId="0" applyFont="1" applyFill="1" applyBorder="1" applyAlignment="1">
      <alignment horizontal="left" vertical="center"/>
    </xf>
    <xf numFmtId="0" fontId="23" fillId="18" borderId="15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18" borderId="10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8" fillId="18" borderId="13" xfId="0" applyFont="1" applyFill="1" applyBorder="1" applyAlignment="1">
      <alignment horizontal="left" vertical="center"/>
    </xf>
    <xf numFmtId="0" fontId="28" fillId="18" borderId="14" xfId="0" applyFont="1" applyFill="1" applyBorder="1" applyAlignment="1">
      <alignment horizontal="left" vertical="center"/>
    </xf>
    <xf numFmtId="0" fontId="28" fillId="18" borderId="1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18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18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18" borderId="13" xfId="0" applyFont="1" applyFill="1" applyBorder="1" applyAlignment="1">
      <alignment horizontal="center" vertical="center" wrapText="1"/>
    </xf>
    <xf numFmtId="0" fontId="36" fillId="18" borderId="1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18" borderId="13" xfId="0" applyFont="1" applyFill="1" applyBorder="1" applyAlignment="1">
      <alignment horizontal="left" vertical="center"/>
    </xf>
    <xf numFmtId="0" fontId="23" fillId="18" borderId="14" xfId="0" applyFont="1" applyFill="1" applyBorder="1" applyAlignment="1">
      <alignment horizontal="left" vertical="center"/>
    </xf>
    <xf numFmtId="0" fontId="23" fillId="18" borderId="15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1" fontId="39" fillId="0" borderId="16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0" fontId="23" fillId="18" borderId="13" xfId="0" applyFont="1" applyFill="1" applyBorder="1" applyAlignment="1">
      <alignment horizontal="center" vertical="center"/>
    </xf>
    <xf numFmtId="0" fontId="23" fillId="18" borderId="14" xfId="0" applyFont="1" applyFill="1" applyBorder="1" applyAlignment="1">
      <alignment horizontal="center" vertical="center"/>
    </xf>
    <xf numFmtId="0" fontId="23" fillId="18" borderId="15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vertical="center"/>
    </xf>
    <xf numFmtId="0" fontId="28" fillId="18" borderId="13" xfId="0" applyFont="1" applyFill="1" applyBorder="1" applyAlignment="1">
      <alignment horizontal="left" vertical="center" wrapText="1"/>
    </xf>
    <xf numFmtId="0" fontId="28" fillId="18" borderId="14" xfId="0" applyFont="1" applyFill="1" applyBorder="1" applyAlignment="1">
      <alignment horizontal="left" vertical="center" wrapText="1"/>
    </xf>
    <xf numFmtId="0" fontId="28" fillId="18" borderId="15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18" borderId="10" xfId="0" applyFont="1" applyFill="1" applyBorder="1" applyAlignment="1">
      <alignment horizontal="left" vertical="center"/>
    </xf>
    <xf numFmtId="0" fontId="28" fillId="18" borderId="10" xfId="0" applyFont="1" applyFill="1" applyBorder="1" applyAlignment="1">
      <alignment horizontal="left" vertical="center" wrapText="1"/>
    </xf>
    <xf numFmtId="0" fontId="23" fillId="18" borderId="0" xfId="0" applyFont="1" applyFill="1" applyBorder="1" applyAlignment="1">
      <alignment horizontal="left" vertical="center" wrapText="1"/>
    </xf>
    <xf numFmtId="0" fontId="23" fillId="18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/>
    </xf>
    <xf numFmtId="0" fontId="35" fillId="0" borderId="13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 wrapText="1"/>
    </xf>
    <xf numFmtId="0" fontId="23" fillId="18" borderId="10" xfId="0" applyFont="1" applyFill="1" applyBorder="1" applyAlignment="1">
      <alignment horizontal="left" vertical="center" wrapText="1"/>
    </xf>
    <xf numFmtId="0" fontId="14" fillId="18" borderId="10" xfId="0" applyFont="1" applyFill="1" applyBorder="1" applyAlignment="1">
      <alignment vertical="center" wrapText="1"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18" borderId="13" xfId="0" applyFont="1" applyFill="1" applyBorder="1" applyAlignment="1">
      <alignment horizontal="left" vertical="center" shrinkToFit="1"/>
    </xf>
    <xf numFmtId="0" fontId="23" fillId="18" borderId="14" xfId="0" applyFont="1" applyFill="1" applyBorder="1" applyAlignment="1">
      <alignment horizontal="left" vertical="center" shrinkToFit="1"/>
    </xf>
    <xf numFmtId="0" fontId="23" fillId="18" borderId="15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59" fillId="18" borderId="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1" fontId="57" fillId="0" borderId="12" xfId="0" applyNumberFormat="1" applyFont="1" applyFill="1" applyBorder="1" applyAlignment="1">
      <alignment horizontal="center" vertical="center" wrapText="1"/>
    </xf>
    <xf numFmtId="1" fontId="57" fillId="0" borderId="16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23" fillId="18" borderId="13" xfId="53" applyFont="1" applyFill="1" applyBorder="1" applyAlignment="1">
      <alignment horizontal="left" vertical="center" wrapText="1"/>
      <protection/>
    </xf>
    <xf numFmtId="0" fontId="23" fillId="18" borderId="14" xfId="53" applyFont="1" applyFill="1" applyBorder="1" applyAlignment="1">
      <alignment horizontal="left" vertical="center" wrapText="1"/>
      <protection/>
    </xf>
    <xf numFmtId="0" fontId="23" fillId="18" borderId="15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21"/>
  <sheetViews>
    <sheetView tabSelected="1" view="pageBreakPreview" zoomScaleSheetLayoutView="100" zoomScalePageLayoutView="0" workbookViewId="0" topLeftCell="A1">
      <selection activeCell="X9" sqref="X9"/>
    </sheetView>
  </sheetViews>
  <sheetFormatPr defaultColWidth="9.00390625" defaultRowHeight="19.5" customHeight="1" outlineLevelCol="1"/>
  <cols>
    <col min="1" max="1" width="54.375" style="75" customWidth="1"/>
    <col min="2" max="2" width="11.75390625" style="44" customWidth="1"/>
    <col min="3" max="3" width="11.75390625" style="45" customWidth="1"/>
    <col min="4" max="4" width="11.75390625" style="34" customWidth="1"/>
    <col min="5" max="5" width="11.75390625" style="35" customWidth="1"/>
    <col min="6" max="7" width="11.75390625" style="47" customWidth="1"/>
    <col min="8" max="8" width="11.125" style="196" customWidth="1"/>
    <col min="9" max="9" width="10.125" style="191" customWidth="1"/>
    <col min="10" max="10" width="7.375" style="56" customWidth="1"/>
    <col min="11" max="11" width="9.125" style="56" hidden="1" customWidth="1" outlineLevel="1"/>
    <col min="12" max="12" width="10.25390625" style="56" hidden="1" customWidth="1" outlineLevel="1"/>
    <col min="13" max="19" width="9.125" style="56" hidden="1" customWidth="1" outlineLevel="1"/>
    <col min="20" max="20" width="9.125" style="56" customWidth="1" collapsed="1"/>
    <col min="21" max="16384" width="9.125" style="56" customWidth="1"/>
  </cols>
  <sheetData>
    <row r="1" spans="1:9" ht="50.25" customHeight="1">
      <c r="A1" s="342" t="s">
        <v>254</v>
      </c>
      <c r="B1" s="343"/>
      <c r="C1" s="343"/>
      <c r="D1" s="343"/>
      <c r="E1" s="343"/>
      <c r="F1" s="343"/>
      <c r="G1" s="343"/>
      <c r="H1" s="344"/>
      <c r="I1" s="345"/>
    </row>
    <row r="2" spans="1:9" ht="28.5" customHeight="1">
      <c r="A2" s="346" t="s">
        <v>74</v>
      </c>
      <c r="B2" s="347"/>
      <c r="C2" s="347"/>
      <c r="D2" s="347"/>
      <c r="E2" s="347"/>
      <c r="F2" s="347"/>
      <c r="G2" s="347"/>
      <c r="H2" s="348"/>
      <c r="I2" s="349"/>
    </row>
    <row r="3" spans="1:9" ht="57.75" customHeight="1">
      <c r="A3" s="350" t="s">
        <v>346</v>
      </c>
      <c r="B3" s="348"/>
      <c r="C3" s="348"/>
      <c r="D3" s="348"/>
      <c r="E3" s="348"/>
      <c r="F3" s="348"/>
      <c r="G3" s="348"/>
      <c r="H3" s="348"/>
      <c r="I3" s="351"/>
    </row>
    <row r="4" spans="1:9" ht="62.25" customHeight="1">
      <c r="A4" s="299" t="s">
        <v>54</v>
      </c>
      <c r="B4" s="300"/>
      <c r="C4" s="300"/>
      <c r="D4" s="300"/>
      <c r="E4" s="300"/>
      <c r="F4" s="300"/>
      <c r="G4" s="300"/>
      <c r="H4" s="301"/>
      <c r="I4" s="302"/>
    </row>
    <row r="5" spans="1:10" ht="30" customHeight="1">
      <c r="A5" s="336" t="s">
        <v>1</v>
      </c>
      <c r="B5" s="330" t="s">
        <v>2</v>
      </c>
      <c r="C5" s="330" t="s">
        <v>3</v>
      </c>
      <c r="D5" s="295" t="s">
        <v>4</v>
      </c>
      <c r="E5" s="296"/>
      <c r="F5" s="296"/>
      <c r="G5" s="296"/>
      <c r="H5" s="297"/>
      <c r="I5" s="308" t="s">
        <v>81</v>
      </c>
      <c r="J5" s="7"/>
    </row>
    <row r="6" spans="1:11" ht="30" customHeight="1">
      <c r="A6" s="337"/>
      <c r="B6" s="331"/>
      <c r="C6" s="331"/>
      <c r="D6" s="5" t="s">
        <v>5</v>
      </c>
      <c r="E6" s="39" t="s">
        <v>6</v>
      </c>
      <c r="F6" s="39" t="s">
        <v>7</v>
      </c>
      <c r="G6" s="39" t="s">
        <v>8</v>
      </c>
      <c r="H6" s="46" t="s">
        <v>9</v>
      </c>
      <c r="I6" s="309"/>
      <c r="J6" s="7"/>
      <c r="K6" s="7"/>
    </row>
    <row r="7" spans="1:11" ht="30" customHeight="1">
      <c r="A7" s="310" t="s">
        <v>10</v>
      </c>
      <c r="B7" s="311"/>
      <c r="C7" s="311"/>
      <c r="D7" s="169">
        <f>40+D9+230+D11</f>
        <v>620</v>
      </c>
      <c r="E7" s="48">
        <f>E8+E9+E10+E11+E12+E14</f>
        <v>16.099999999999998</v>
      </c>
      <c r="F7" s="48">
        <f>F8+F9+F10+F11+F12+F14</f>
        <v>15.879999999999999</v>
      </c>
      <c r="G7" s="48">
        <f>G8+G9+G10+G11+G12+G14</f>
        <v>88.5</v>
      </c>
      <c r="H7" s="48">
        <f>H8+H9+H10+H11+H12+H14</f>
        <v>560.54</v>
      </c>
      <c r="I7" s="179"/>
      <c r="J7" s="8"/>
      <c r="K7" s="56" t="s">
        <v>0</v>
      </c>
    </row>
    <row r="8" spans="1:25" ht="30" customHeight="1">
      <c r="A8" s="338" t="s">
        <v>120</v>
      </c>
      <c r="B8" s="339"/>
      <c r="C8" s="340"/>
      <c r="D8" s="148" t="s">
        <v>260</v>
      </c>
      <c r="E8" s="40">
        <v>6.1</v>
      </c>
      <c r="F8" s="40">
        <v>7.8</v>
      </c>
      <c r="G8" s="40">
        <v>7.9</v>
      </c>
      <c r="H8" s="2">
        <f>E8*4+F8*9+G8*4</f>
        <v>126.19999999999999</v>
      </c>
      <c r="I8" s="180" t="s">
        <v>121</v>
      </c>
      <c r="J8" s="8"/>
      <c r="K8" s="22" t="s">
        <v>34</v>
      </c>
      <c r="L8" s="58">
        <f>D12+D22</f>
        <v>60</v>
      </c>
      <c r="N8" s="101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</row>
    <row r="9" spans="1:25" ht="30" customHeight="1">
      <c r="A9" s="312" t="s">
        <v>258</v>
      </c>
      <c r="B9" s="313"/>
      <c r="C9" s="314"/>
      <c r="D9" s="1">
        <v>200</v>
      </c>
      <c r="E9" s="2">
        <v>7.5</v>
      </c>
      <c r="F9" s="2">
        <v>7.7</v>
      </c>
      <c r="G9" s="2">
        <v>26</v>
      </c>
      <c r="H9" s="2">
        <f>E9*4+F9*9+G9*4</f>
        <v>203.3</v>
      </c>
      <c r="I9" s="183" t="s">
        <v>259</v>
      </c>
      <c r="J9" s="8"/>
      <c r="K9" s="23" t="s">
        <v>35</v>
      </c>
      <c r="L9" s="58" t="e">
        <f>+D14+#REF!+D24</f>
        <v>#REF!</v>
      </c>
      <c r="N9" s="101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</row>
    <row r="10" spans="1:25" ht="30" customHeight="1">
      <c r="A10" s="292" t="s">
        <v>96</v>
      </c>
      <c r="B10" s="293"/>
      <c r="C10" s="294"/>
      <c r="D10" s="1" t="s">
        <v>72</v>
      </c>
      <c r="E10" s="1">
        <v>0.2</v>
      </c>
      <c r="F10" s="2">
        <v>0</v>
      </c>
      <c r="G10" s="1">
        <v>15.5</v>
      </c>
      <c r="H10" s="2">
        <f>G10*4+F10*9+E10*4</f>
        <v>62.8</v>
      </c>
      <c r="I10" s="180" t="s">
        <v>97</v>
      </c>
      <c r="J10" s="8"/>
      <c r="K10" s="23" t="s">
        <v>41</v>
      </c>
      <c r="L10" s="57" t="e">
        <f>#REF!</f>
        <v>#REF!</v>
      </c>
      <c r="N10" s="100"/>
      <c r="O10" s="66"/>
      <c r="P10" s="66"/>
      <c r="Q10" s="329"/>
      <c r="R10" s="329"/>
      <c r="S10" s="329"/>
      <c r="T10" s="220"/>
      <c r="U10" s="221"/>
      <c r="V10" s="221"/>
      <c r="W10" s="221"/>
      <c r="X10" s="221"/>
      <c r="Y10" s="222"/>
    </row>
    <row r="11" spans="1:25" ht="30" customHeight="1">
      <c r="A11" s="292" t="s">
        <v>124</v>
      </c>
      <c r="B11" s="293"/>
      <c r="C11" s="294"/>
      <c r="D11" s="4">
        <v>150</v>
      </c>
      <c r="E11" s="147">
        <v>0.6</v>
      </c>
      <c r="F11" s="147">
        <v>0</v>
      </c>
      <c r="G11" s="147">
        <v>21.6</v>
      </c>
      <c r="H11" s="2">
        <f>E11*4+F11*9+G11*4</f>
        <v>88.80000000000001</v>
      </c>
      <c r="I11" s="180" t="s">
        <v>98</v>
      </c>
      <c r="J11" s="8"/>
      <c r="K11" s="24" t="s">
        <v>42</v>
      </c>
      <c r="L11" s="58" t="e">
        <f>#REF!+#REF!</f>
        <v>#REF!</v>
      </c>
      <c r="N11" s="101"/>
      <c r="O11" s="66"/>
      <c r="P11" s="66"/>
      <c r="Q11" s="94"/>
      <c r="R11" s="54"/>
      <c r="S11" s="144"/>
      <c r="T11" s="223"/>
      <c r="U11" s="223"/>
      <c r="V11" s="223"/>
      <c r="W11" s="223"/>
      <c r="X11" s="223"/>
      <c r="Y11" s="224"/>
    </row>
    <row r="12" spans="1:25" ht="30" customHeight="1">
      <c r="A12" s="332" t="s">
        <v>34</v>
      </c>
      <c r="B12" s="333"/>
      <c r="C12" s="334"/>
      <c r="D12" s="1">
        <v>20</v>
      </c>
      <c r="E12" s="2">
        <v>0.7</v>
      </c>
      <c r="F12" s="2">
        <v>0.1</v>
      </c>
      <c r="G12" s="2">
        <v>9.4</v>
      </c>
      <c r="H12" s="2">
        <v>40.52</v>
      </c>
      <c r="I12" s="180"/>
      <c r="J12" s="8"/>
      <c r="K12" s="24" t="s">
        <v>37</v>
      </c>
      <c r="L12" s="58"/>
      <c r="N12" s="101"/>
      <c r="O12" s="66"/>
      <c r="P12" s="66"/>
      <c r="Q12" s="94"/>
      <c r="R12" s="54"/>
      <c r="S12" s="144"/>
      <c r="T12" s="225"/>
      <c r="U12" s="225"/>
      <c r="V12" s="225"/>
      <c r="W12" s="225"/>
      <c r="X12" s="225"/>
      <c r="Y12" s="224"/>
    </row>
    <row r="13" spans="1:25" ht="30" customHeight="1">
      <c r="A13" s="332" t="s">
        <v>73</v>
      </c>
      <c r="B13" s="333"/>
      <c r="C13" s="334"/>
      <c r="D13" s="1">
        <v>20</v>
      </c>
      <c r="E13" s="2"/>
      <c r="F13" s="2"/>
      <c r="G13" s="2"/>
      <c r="H13" s="2"/>
      <c r="I13" s="180"/>
      <c r="J13" s="8"/>
      <c r="K13" s="23" t="s">
        <v>22</v>
      </c>
      <c r="L13" s="58" t="e">
        <f>#REF!</f>
        <v>#REF!</v>
      </c>
      <c r="N13" s="100"/>
      <c r="O13" s="66"/>
      <c r="P13" s="66"/>
      <c r="Q13" s="329"/>
      <c r="R13" s="329"/>
      <c r="S13" s="329"/>
      <c r="T13" s="220"/>
      <c r="U13" s="221"/>
      <c r="V13" s="221"/>
      <c r="W13" s="221"/>
      <c r="X13" s="221"/>
      <c r="Y13" s="222"/>
    </row>
    <row r="14" spans="1:25" ht="30" customHeight="1">
      <c r="A14" s="326" t="s">
        <v>47</v>
      </c>
      <c r="B14" s="327"/>
      <c r="C14" s="328"/>
      <c r="D14" s="3">
        <v>20</v>
      </c>
      <c r="E14" s="2">
        <v>1</v>
      </c>
      <c r="F14" s="2">
        <v>0.28</v>
      </c>
      <c r="G14" s="2">
        <v>8.1</v>
      </c>
      <c r="H14" s="2">
        <f>E14*4+F14*9+G14*4</f>
        <v>38.92</v>
      </c>
      <c r="I14" s="180"/>
      <c r="J14" s="8"/>
      <c r="K14" s="23" t="s">
        <v>24</v>
      </c>
      <c r="L14" s="58" t="e">
        <f>++#REF!+++#REF!+#REF!+#REF!++#REF!+#REF!</f>
        <v>#REF!</v>
      </c>
      <c r="N14" s="101"/>
      <c r="O14" s="66"/>
      <c r="P14" s="66"/>
      <c r="Q14" s="226"/>
      <c r="R14" s="227"/>
      <c r="S14" s="50"/>
      <c r="T14" s="223"/>
      <c r="U14" s="122"/>
      <c r="V14" s="122"/>
      <c r="W14" s="122"/>
      <c r="X14" s="122"/>
      <c r="Y14" s="222"/>
    </row>
    <row r="15" spans="1:25" s="59" customFormat="1" ht="30" customHeight="1">
      <c r="A15" s="332" t="s">
        <v>46</v>
      </c>
      <c r="B15" s="333"/>
      <c r="C15" s="334"/>
      <c r="D15" s="1">
        <v>20</v>
      </c>
      <c r="E15" s="2"/>
      <c r="F15" s="2"/>
      <c r="G15" s="2"/>
      <c r="H15" s="2"/>
      <c r="I15" s="180"/>
      <c r="J15" s="8"/>
      <c r="K15" s="23" t="s">
        <v>21</v>
      </c>
      <c r="L15" s="56" t="e">
        <f>D11+#REF!+#REF!+#REF!</f>
        <v>#REF!</v>
      </c>
      <c r="N15" s="100"/>
      <c r="O15" s="68"/>
      <c r="P15" s="68"/>
      <c r="Q15" s="226"/>
      <c r="R15" s="227"/>
      <c r="S15" s="55"/>
      <c r="T15" s="223"/>
      <c r="U15" s="122"/>
      <c r="V15" s="122"/>
      <c r="W15" s="122"/>
      <c r="X15" s="223"/>
      <c r="Y15" s="224"/>
    </row>
    <row r="16" spans="1:25" ht="30" customHeight="1">
      <c r="A16" s="310" t="s">
        <v>86</v>
      </c>
      <c r="B16" s="311"/>
      <c r="C16" s="311"/>
      <c r="D16" s="159">
        <f>D17+265+D19+D20+D21</f>
        <v>845</v>
      </c>
      <c r="E16" s="48">
        <f>E17+E19+E20+E21++E22+E24+E18</f>
        <v>26.32</v>
      </c>
      <c r="F16" s="48">
        <f>F17+F19+F20+F21++F22+F24+F18</f>
        <v>24.56</v>
      </c>
      <c r="G16" s="48">
        <f>G17+G19+G20+G21++G22+G24+G18</f>
        <v>125.08</v>
      </c>
      <c r="H16" s="195">
        <f>H17+H19+H20+H21++H22+H24+H18</f>
        <v>826.6399999999999</v>
      </c>
      <c r="I16" s="179"/>
      <c r="J16" s="8"/>
      <c r="K16" s="23" t="s">
        <v>25</v>
      </c>
      <c r="L16" s="58"/>
      <c r="N16" s="100"/>
      <c r="O16" s="66"/>
      <c r="P16" s="66"/>
      <c r="Q16" s="228"/>
      <c r="R16" s="227"/>
      <c r="S16" s="55"/>
      <c r="T16" s="229"/>
      <c r="U16" s="230"/>
      <c r="V16" s="230"/>
      <c r="W16" s="230"/>
      <c r="X16" s="229"/>
      <c r="Y16" s="231"/>
    </row>
    <row r="17" spans="1:25" ht="30" customHeight="1">
      <c r="A17" s="324" t="s">
        <v>325</v>
      </c>
      <c r="B17" s="341"/>
      <c r="C17" s="341"/>
      <c r="D17" s="1">
        <v>100</v>
      </c>
      <c r="E17" s="2">
        <v>1.7</v>
      </c>
      <c r="F17" s="2">
        <v>5</v>
      </c>
      <c r="G17" s="2">
        <v>7.4</v>
      </c>
      <c r="H17" s="3">
        <f>E17*4+F17*9+G17*4</f>
        <v>81.4</v>
      </c>
      <c r="I17" s="185" t="s">
        <v>326</v>
      </c>
      <c r="J17" s="8"/>
      <c r="K17" s="23" t="s">
        <v>38</v>
      </c>
      <c r="N17" s="101"/>
      <c r="O17" s="66"/>
      <c r="P17" s="66"/>
      <c r="Q17" s="232"/>
      <c r="R17" s="144"/>
      <c r="S17" s="144"/>
      <c r="T17" s="223"/>
      <c r="U17" s="122"/>
      <c r="V17" s="122"/>
      <c r="W17" s="122"/>
      <c r="X17" s="223"/>
      <c r="Y17" s="224"/>
    </row>
    <row r="18" spans="1:25" ht="30" customHeight="1">
      <c r="A18" s="335" t="s">
        <v>99</v>
      </c>
      <c r="B18" s="335"/>
      <c r="C18" s="335"/>
      <c r="D18" s="160" t="s">
        <v>87</v>
      </c>
      <c r="E18" s="19">
        <v>5.9</v>
      </c>
      <c r="F18" s="19">
        <v>6.3</v>
      </c>
      <c r="G18" s="19">
        <v>16</v>
      </c>
      <c r="H18" s="19">
        <f>E18*4+F18*9+G18*4</f>
        <v>144.3</v>
      </c>
      <c r="I18" s="185" t="s">
        <v>100</v>
      </c>
      <c r="J18" s="8"/>
      <c r="K18" s="23" t="s">
        <v>20</v>
      </c>
      <c r="L18" s="58" t="e">
        <f>#REF!+#REF!+#REF!</f>
        <v>#REF!</v>
      </c>
      <c r="N18" s="101"/>
      <c r="O18" s="66"/>
      <c r="P18" s="66"/>
      <c r="Q18" s="141"/>
      <c r="R18" s="144"/>
      <c r="S18" s="54"/>
      <c r="T18" s="223"/>
      <c r="U18" s="122"/>
      <c r="V18" s="122"/>
      <c r="W18" s="122"/>
      <c r="X18" s="223"/>
      <c r="Y18" s="224"/>
    </row>
    <row r="19" spans="1:25" ht="30" customHeight="1">
      <c r="A19" s="376" t="s">
        <v>101</v>
      </c>
      <c r="B19" s="376"/>
      <c r="C19" s="376"/>
      <c r="D19" s="4">
        <v>100</v>
      </c>
      <c r="E19" s="147">
        <v>9.1</v>
      </c>
      <c r="F19" s="147">
        <v>7.5</v>
      </c>
      <c r="G19" s="147">
        <v>3.4</v>
      </c>
      <c r="H19" s="2">
        <f>E19*4+F19*9+G19*4</f>
        <v>117.5</v>
      </c>
      <c r="I19" s="183" t="s">
        <v>102</v>
      </c>
      <c r="J19" s="8"/>
      <c r="K19" s="23" t="s">
        <v>26</v>
      </c>
      <c r="L19" s="58"/>
      <c r="N19" s="100"/>
      <c r="O19" s="66"/>
      <c r="P19" s="66"/>
      <c r="Q19" s="134"/>
      <c r="R19" s="90"/>
      <c r="S19" s="133"/>
      <c r="T19" s="223"/>
      <c r="U19" s="122"/>
      <c r="V19" s="122"/>
      <c r="W19" s="122"/>
      <c r="X19" s="223"/>
      <c r="Y19" s="224"/>
    </row>
    <row r="20" spans="1:25" ht="30" customHeight="1">
      <c r="A20" s="291" t="s">
        <v>103</v>
      </c>
      <c r="B20" s="291"/>
      <c r="C20" s="291"/>
      <c r="D20" s="1">
        <v>180</v>
      </c>
      <c r="E20" s="2">
        <v>4.44</v>
      </c>
      <c r="F20" s="2">
        <v>4.32</v>
      </c>
      <c r="G20" s="2">
        <v>35</v>
      </c>
      <c r="H20" s="2">
        <f>G20*4+F20*9+E20*4</f>
        <v>196.64</v>
      </c>
      <c r="I20" s="180" t="s">
        <v>104</v>
      </c>
      <c r="J20" s="8"/>
      <c r="K20" s="22" t="s">
        <v>49</v>
      </c>
      <c r="N20" s="101"/>
      <c r="O20" s="66"/>
      <c r="P20" s="66"/>
      <c r="Q20" s="143"/>
      <c r="R20" s="50"/>
      <c r="S20" s="50"/>
      <c r="T20" s="223"/>
      <c r="U20" s="125"/>
      <c r="V20" s="122"/>
      <c r="W20" s="122"/>
      <c r="X20" s="223"/>
      <c r="Y20" s="224"/>
    </row>
    <row r="21" spans="1:25" ht="30" customHeight="1">
      <c r="A21" s="379" t="s">
        <v>287</v>
      </c>
      <c r="B21" s="379"/>
      <c r="C21" s="379"/>
      <c r="D21" s="4">
        <v>200</v>
      </c>
      <c r="E21" s="147">
        <v>0.3</v>
      </c>
      <c r="F21" s="147">
        <v>0.2</v>
      </c>
      <c r="G21" s="147">
        <v>21.5</v>
      </c>
      <c r="H21" s="2">
        <f>E21*4+F21*9+G21*4</f>
        <v>89</v>
      </c>
      <c r="I21" s="183" t="s">
        <v>288</v>
      </c>
      <c r="J21" s="8"/>
      <c r="K21" s="23" t="s">
        <v>27</v>
      </c>
      <c r="L21" s="57" t="e">
        <f>#REF!</f>
        <v>#REF!</v>
      </c>
      <c r="N21" s="100"/>
      <c r="O21" s="66"/>
      <c r="P21" s="66"/>
      <c r="Q21" s="233"/>
      <c r="R21" s="88"/>
      <c r="S21" s="88"/>
      <c r="T21" s="223"/>
      <c r="U21" s="125"/>
      <c r="V21" s="122"/>
      <c r="W21" s="122"/>
      <c r="X21" s="223"/>
      <c r="Y21" s="224"/>
    </row>
    <row r="22" spans="1:25" ht="30" customHeight="1">
      <c r="A22" s="298" t="s">
        <v>34</v>
      </c>
      <c r="B22" s="298"/>
      <c r="C22" s="298"/>
      <c r="D22" s="1">
        <v>40</v>
      </c>
      <c r="E22" s="2">
        <v>1.88</v>
      </c>
      <c r="F22" s="2">
        <v>0.4</v>
      </c>
      <c r="G22" s="2">
        <v>17.48</v>
      </c>
      <c r="H22" s="2">
        <v>81.04</v>
      </c>
      <c r="I22" s="180"/>
      <c r="J22" s="8"/>
      <c r="K22" s="22" t="s">
        <v>79</v>
      </c>
      <c r="L22" s="166"/>
      <c r="N22" s="100"/>
      <c r="O22" s="66"/>
      <c r="P22" s="66"/>
      <c r="Q22" s="134"/>
      <c r="R22" s="90"/>
      <c r="S22" s="133"/>
      <c r="T22" s="223"/>
      <c r="U22" s="122"/>
      <c r="V22" s="122"/>
      <c r="W22" s="122"/>
      <c r="X22" s="223"/>
      <c r="Y22" s="224"/>
    </row>
    <row r="23" spans="1:25" ht="30" customHeight="1">
      <c r="A23" s="291" t="s">
        <v>73</v>
      </c>
      <c r="B23" s="291"/>
      <c r="C23" s="291"/>
      <c r="D23" s="1">
        <v>40</v>
      </c>
      <c r="E23" s="2"/>
      <c r="F23" s="2"/>
      <c r="G23" s="2"/>
      <c r="H23" s="2"/>
      <c r="I23" s="180"/>
      <c r="J23" s="9"/>
      <c r="K23" s="23" t="s">
        <v>43</v>
      </c>
      <c r="L23" s="58" t="e">
        <f>+#REF!</f>
        <v>#REF!</v>
      </c>
      <c r="N23" s="100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</row>
    <row r="24" spans="1:25" ht="30" customHeight="1">
      <c r="A24" s="298" t="s">
        <v>47</v>
      </c>
      <c r="B24" s="298"/>
      <c r="C24" s="298"/>
      <c r="D24" s="3">
        <v>60</v>
      </c>
      <c r="E24" s="2">
        <v>3</v>
      </c>
      <c r="F24" s="2">
        <v>0.8400000000000001</v>
      </c>
      <c r="G24" s="2">
        <v>24.299999999999997</v>
      </c>
      <c r="H24" s="2">
        <v>116.76</v>
      </c>
      <c r="I24" s="180"/>
      <c r="J24" s="9"/>
      <c r="K24" s="22" t="s">
        <v>80</v>
      </c>
      <c r="L24" s="167"/>
      <c r="N24" s="100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</row>
    <row r="25" spans="1:25" ht="30" customHeight="1">
      <c r="A25" s="291" t="s">
        <v>46</v>
      </c>
      <c r="B25" s="291"/>
      <c r="C25" s="291"/>
      <c r="D25" s="1">
        <v>60</v>
      </c>
      <c r="E25" s="2"/>
      <c r="F25" s="2"/>
      <c r="G25" s="2"/>
      <c r="H25" s="2"/>
      <c r="I25" s="180"/>
      <c r="J25" s="9"/>
      <c r="K25" s="22" t="s">
        <v>39</v>
      </c>
      <c r="L25" s="58" t="e">
        <f>#REF!</f>
        <v>#REF!</v>
      </c>
      <c r="N25" s="100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</row>
    <row r="26" spans="1:25" ht="30" customHeight="1">
      <c r="A26" s="358" t="s">
        <v>82</v>
      </c>
      <c r="B26" s="359"/>
      <c r="C26" s="359"/>
      <c r="D26" s="153"/>
      <c r="E26" s="153">
        <f>E7+E16</f>
        <v>42.42</v>
      </c>
      <c r="F26" s="153">
        <f>F7+F16</f>
        <v>40.44</v>
      </c>
      <c r="G26" s="153">
        <f>G7+G16</f>
        <v>213.57999999999998</v>
      </c>
      <c r="H26" s="173">
        <f>H7+H16</f>
        <v>1387.1799999999998</v>
      </c>
      <c r="I26" s="187"/>
      <c r="J26" s="9"/>
      <c r="K26" s="23" t="s">
        <v>28</v>
      </c>
      <c r="L26" s="58"/>
      <c r="N26" s="101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</row>
    <row r="27" spans="1:25" ht="30" customHeight="1">
      <c r="A27" s="299" t="s">
        <v>11</v>
      </c>
      <c r="B27" s="300"/>
      <c r="C27" s="300"/>
      <c r="D27" s="300"/>
      <c r="E27" s="300"/>
      <c r="F27" s="300"/>
      <c r="G27" s="300"/>
      <c r="H27" s="301"/>
      <c r="I27" s="302"/>
      <c r="J27" s="9"/>
      <c r="K27" s="25" t="s">
        <v>29</v>
      </c>
      <c r="L27" s="58" t="e">
        <f>#REF!</f>
        <v>#REF!</v>
      </c>
      <c r="N27" s="103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</row>
    <row r="28" spans="1:25" ht="30" customHeight="1">
      <c r="A28" s="336" t="s">
        <v>1</v>
      </c>
      <c r="B28" s="330" t="s">
        <v>2</v>
      </c>
      <c r="C28" s="330" t="s">
        <v>3</v>
      </c>
      <c r="D28" s="295" t="s">
        <v>4</v>
      </c>
      <c r="E28" s="296"/>
      <c r="F28" s="296"/>
      <c r="G28" s="296"/>
      <c r="H28" s="297"/>
      <c r="I28" s="308" t="s">
        <v>81</v>
      </c>
      <c r="J28" s="9"/>
      <c r="K28" s="49" t="s">
        <v>50</v>
      </c>
      <c r="L28" s="60"/>
      <c r="N28" s="218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</row>
    <row r="29" spans="1:25" ht="30" customHeight="1">
      <c r="A29" s="337"/>
      <c r="B29" s="331"/>
      <c r="C29" s="331"/>
      <c r="D29" s="5" t="s">
        <v>5</v>
      </c>
      <c r="E29" s="39" t="s">
        <v>6</v>
      </c>
      <c r="F29" s="39" t="s">
        <v>7</v>
      </c>
      <c r="G29" s="39" t="s">
        <v>8</v>
      </c>
      <c r="H29" s="46" t="s">
        <v>9</v>
      </c>
      <c r="I29" s="309"/>
      <c r="J29" s="9"/>
      <c r="K29" s="22" t="s">
        <v>30</v>
      </c>
      <c r="N29" s="101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</row>
    <row r="30" spans="1:25" ht="30" customHeight="1">
      <c r="A30" s="310" t="s">
        <v>10</v>
      </c>
      <c r="B30" s="311"/>
      <c r="C30" s="311"/>
      <c r="D30" s="170">
        <f>40+D32+D35+D36+D37</f>
        <v>645</v>
      </c>
      <c r="E30" s="48">
        <f>E31+E32+E35+E36+E37+E38</f>
        <v>24.733333333333334</v>
      </c>
      <c r="F30" s="48">
        <f>F31+F32+F35+F36+F37+F38</f>
        <v>25.450000000000003</v>
      </c>
      <c r="G30" s="48">
        <f>G31+G32+G35+G36+G37+G38</f>
        <v>75.51666666666667</v>
      </c>
      <c r="H30" s="48">
        <f>H31+H32+H35+H36+H37+H38</f>
        <v>629.27</v>
      </c>
      <c r="I30" s="179"/>
      <c r="K30" s="22" t="s">
        <v>31</v>
      </c>
      <c r="L30" s="58" t="e">
        <f>#REF!</f>
        <v>#REF!</v>
      </c>
      <c r="M30" s="70"/>
      <c r="N30" s="101"/>
      <c r="O30" s="61"/>
      <c r="P30" s="61"/>
      <c r="Q30" s="61"/>
      <c r="R30" s="61"/>
      <c r="S30" s="61"/>
      <c r="T30" s="61"/>
      <c r="U30" s="61"/>
      <c r="V30" s="66"/>
      <c r="W30" s="66"/>
      <c r="X30" s="66"/>
      <c r="Y30" s="66"/>
    </row>
    <row r="31" spans="1:25" ht="30" customHeight="1">
      <c r="A31" s="338" t="s">
        <v>105</v>
      </c>
      <c r="B31" s="339"/>
      <c r="C31" s="340"/>
      <c r="D31" s="148" t="s">
        <v>292</v>
      </c>
      <c r="E31" s="40">
        <v>5.7</v>
      </c>
      <c r="F31" s="149">
        <v>6.2</v>
      </c>
      <c r="G31" s="40">
        <v>7.2</v>
      </c>
      <c r="H31" s="2">
        <f>E31*4+F31*9+G31*4</f>
        <v>107.4</v>
      </c>
      <c r="I31" s="180" t="s">
        <v>106</v>
      </c>
      <c r="K31" s="23" t="s">
        <v>44</v>
      </c>
      <c r="L31" s="58" t="e">
        <f>#REF!</f>
        <v>#REF!</v>
      </c>
      <c r="M31" s="70"/>
      <c r="N31" s="101"/>
      <c r="O31" s="61"/>
      <c r="P31" s="61"/>
      <c r="Q31" s="61"/>
      <c r="R31" s="61"/>
      <c r="S31" s="61"/>
      <c r="T31" s="61"/>
      <c r="U31" s="61"/>
      <c r="V31" s="66"/>
      <c r="W31" s="66"/>
      <c r="X31" s="66"/>
      <c r="Y31" s="66"/>
    </row>
    <row r="32" spans="1:25" ht="30" customHeight="1">
      <c r="A32" s="332" t="s">
        <v>107</v>
      </c>
      <c r="B32" s="333"/>
      <c r="C32" s="334"/>
      <c r="D32" s="1">
        <v>100</v>
      </c>
      <c r="E32" s="2">
        <v>10.333333333333334</v>
      </c>
      <c r="F32" s="2">
        <v>9.25</v>
      </c>
      <c r="G32" s="2">
        <v>12.916666666666666</v>
      </c>
      <c r="H32" s="2">
        <f>G32*4+F32*9+E32*4</f>
        <v>176.25</v>
      </c>
      <c r="I32" s="180" t="s">
        <v>108</v>
      </c>
      <c r="K32" s="22" t="s">
        <v>32</v>
      </c>
      <c r="L32" s="58" t="e">
        <f>+#REF!+#REF!+#REF!+#REF!</f>
        <v>#REF!</v>
      </c>
      <c r="M32" s="70"/>
      <c r="N32" s="103"/>
      <c r="O32" s="61"/>
      <c r="P32" s="61"/>
      <c r="Q32" s="61"/>
      <c r="R32" s="61"/>
      <c r="S32" s="61"/>
      <c r="T32" s="61"/>
      <c r="U32" s="61"/>
      <c r="V32" s="66"/>
      <c r="W32" s="66"/>
      <c r="X32" s="66"/>
      <c r="Y32" s="66"/>
    </row>
    <row r="33" spans="1:25" ht="30" customHeight="1">
      <c r="A33" s="305" t="s">
        <v>52</v>
      </c>
      <c r="B33" s="306"/>
      <c r="C33" s="306"/>
      <c r="D33" s="306"/>
      <c r="E33" s="306"/>
      <c r="F33" s="306"/>
      <c r="G33" s="306"/>
      <c r="H33" s="306"/>
      <c r="I33" s="307"/>
      <c r="K33" s="22" t="s">
        <v>23</v>
      </c>
      <c r="L33" s="58" t="e">
        <f>+#REF!++#REF!</f>
        <v>#REF!</v>
      </c>
      <c r="M33" s="70"/>
      <c r="N33" s="100"/>
      <c r="O33" s="61"/>
      <c r="P33" s="61"/>
      <c r="Q33" s="61"/>
      <c r="R33" s="61"/>
      <c r="S33" s="61"/>
      <c r="T33" s="61"/>
      <c r="U33" s="61"/>
      <c r="V33" s="66"/>
      <c r="W33" s="66"/>
      <c r="X33" s="66"/>
      <c r="Y33" s="66"/>
    </row>
    <row r="34" spans="1:25" ht="30" customHeight="1">
      <c r="A34" s="324" t="s">
        <v>320</v>
      </c>
      <c r="B34" s="341"/>
      <c r="C34" s="341"/>
      <c r="D34" s="1">
        <v>100</v>
      </c>
      <c r="E34" s="2">
        <v>10.333333333333334</v>
      </c>
      <c r="F34" s="2">
        <v>9.25</v>
      </c>
      <c r="G34" s="2">
        <v>12.916666666666666</v>
      </c>
      <c r="H34" s="2">
        <f>G34*4+F34*9+E34*4</f>
        <v>176.25</v>
      </c>
      <c r="I34" s="180" t="s">
        <v>108</v>
      </c>
      <c r="K34" s="23" t="s">
        <v>33</v>
      </c>
      <c r="L34" s="58"/>
      <c r="M34" s="70"/>
      <c r="N34" s="100"/>
      <c r="O34" s="61"/>
      <c r="P34" s="61"/>
      <c r="Q34" s="61"/>
      <c r="R34" s="61"/>
      <c r="S34" s="61"/>
      <c r="T34" s="61"/>
      <c r="U34" s="61"/>
      <c r="V34" s="66"/>
      <c r="W34" s="66"/>
      <c r="X34" s="66"/>
      <c r="Y34" s="66"/>
    </row>
    <row r="35" spans="1:25" ht="30" customHeight="1">
      <c r="A35" s="355" t="s">
        <v>109</v>
      </c>
      <c r="B35" s="356"/>
      <c r="C35" s="357"/>
      <c r="D35" s="1">
        <v>180</v>
      </c>
      <c r="E35" s="40">
        <v>3.9</v>
      </c>
      <c r="F35" s="40">
        <v>5.9</v>
      </c>
      <c r="G35" s="40">
        <v>26.7</v>
      </c>
      <c r="H35" s="2">
        <f>E35*4+F35*9+G35*4</f>
        <v>175.5</v>
      </c>
      <c r="I35" s="180" t="s">
        <v>110</v>
      </c>
      <c r="J35" s="9"/>
      <c r="K35" s="23" t="s">
        <v>48</v>
      </c>
      <c r="N35" s="219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</row>
    <row r="36" spans="1:25" ht="30" customHeight="1">
      <c r="A36" s="291" t="s">
        <v>289</v>
      </c>
      <c r="B36" s="291"/>
      <c r="C36" s="291"/>
      <c r="D36" s="160">
        <v>200</v>
      </c>
      <c r="E36" s="2">
        <v>2.3</v>
      </c>
      <c r="F36" s="19">
        <v>2.5</v>
      </c>
      <c r="G36" s="2">
        <v>14.8</v>
      </c>
      <c r="H36" s="19">
        <f>G36*4+F36*9+E36*4</f>
        <v>90.9</v>
      </c>
      <c r="I36" s="217" t="s">
        <v>290</v>
      </c>
      <c r="J36" s="9"/>
      <c r="K36" s="168" t="s">
        <v>78</v>
      </c>
      <c r="L36" s="58" t="e">
        <f>#REF!</f>
        <v>#REF!</v>
      </c>
      <c r="N36" s="219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</row>
    <row r="37" spans="1:25" ht="30" customHeight="1">
      <c r="A37" s="292" t="s">
        <v>56</v>
      </c>
      <c r="B37" s="293"/>
      <c r="C37" s="294"/>
      <c r="D37" s="1">
        <v>125</v>
      </c>
      <c r="E37" s="2">
        <v>1.8</v>
      </c>
      <c r="F37" s="2">
        <v>1.5</v>
      </c>
      <c r="G37" s="2">
        <v>4.5</v>
      </c>
      <c r="H37" s="2">
        <f>E37*4+F37*9+G37*4</f>
        <v>38.7</v>
      </c>
      <c r="I37" s="180"/>
      <c r="J37" s="9"/>
      <c r="N37" s="219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</row>
    <row r="38" spans="1:25" ht="30" customHeight="1">
      <c r="A38" s="332" t="s">
        <v>34</v>
      </c>
      <c r="B38" s="333"/>
      <c r="C38" s="334"/>
      <c r="D38" s="1">
        <v>20</v>
      </c>
      <c r="E38" s="2">
        <v>0.7</v>
      </c>
      <c r="F38" s="2">
        <v>0.1</v>
      </c>
      <c r="G38" s="2">
        <v>9.4</v>
      </c>
      <c r="H38" s="2">
        <v>40.52</v>
      </c>
      <c r="I38" s="180"/>
      <c r="J38" s="9"/>
      <c r="N38" s="219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</row>
    <row r="39" spans="1:10" ht="30" customHeight="1">
      <c r="A39" s="332" t="s">
        <v>73</v>
      </c>
      <c r="B39" s="333"/>
      <c r="C39" s="334"/>
      <c r="D39" s="1">
        <v>20</v>
      </c>
      <c r="E39" s="2"/>
      <c r="F39" s="2"/>
      <c r="G39" s="2"/>
      <c r="H39" s="2"/>
      <c r="I39" s="180"/>
      <c r="J39" s="9"/>
    </row>
    <row r="40" spans="1:10" ht="30" customHeight="1">
      <c r="A40" s="310" t="s">
        <v>86</v>
      </c>
      <c r="B40" s="311"/>
      <c r="C40" s="311"/>
      <c r="D40" s="159">
        <f>D41+255+D43+D44+D45</f>
        <v>835</v>
      </c>
      <c r="E40" s="48">
        <f>E41+E42+E43+E45++E46+E48+E44</f>
        <v>29.779999999999998</v>
      </c>
      <c r="F40" s="48">
        <f>F41+F42+F43+F45++F46+F48+F44</f>
        <v>32.64</v>
      </c>
      <c r="G40" s="48">
        <f>G41+G42+G43+G45++G46+G48+G44</f>
        <v>118.08</v>
      </c>
      <c r="H40" s="195">
        <f>H41+H42+H43+H45++H46+H48+H44</f>
        <v>885.1999999999999</v>
      </c>
      <c r="I40" s="179"/>
      <c r="J40" s="9"/>
    </row>
    <row r="41" spans="1:11" ht="30" customHeight="1">
      <c r="A41" s="324" t="s">
        <v>113</v>
      </c>
      <c r="B41" s="324"/>
      <c r="C41" s="324"/>
      <c r="D41" s="1">
        <v>100</v>
      </c>
      <c r="E41" s="2">
        <v>0.7000000000000001</v>
      </c>
      <c r="F41" s="2">
        <v>0.1</v>
      </c>
      <c r="G41" s="2">
        <v>1.9</v>
      </c>
      <c r="H41" s="2">
        <v>11.299999999999999</v>
      </c>
      <c r="I41" s="183" t="s">
        <v>114</v>
      </c>
      <c r="J41" s="9"/>
      <c r="K41" s="9"/>
    </row>
    <row r="42" spans="1:11" ht="30" customHeight="1">
      <c r="A42" s="335" t="s">
        <v>116</v>
      </c>
      <c r="B42" s="335"/>
      <c r="C42" s="335"/>
      <c r="D42" s="160" t="s">
        <v>88</v>
      </c>
      <c r="E42" s="19">
        <v>2.3</v>
      </c>
      <c r="F42" s="19">
        <v>4.9</v>
      </c>
      <c r="G42" s="19">
        <v>16.7</v>
      </c>
      <c r="H42" s="19">
        <f>E42*4+F42*9+G42*4</f>
        <v>120.1</v>
      </c>
      <c r="I42" s="185" t="s">
        <v>115</v>
      </c>
      <c r="J42" s="9"/>
      <c r="K42" s="9"/>
    </row>
    <row r="43" spans="1:10" ht="30" customHeight="1">
      <c r="A43" s="292" t="s">
        <v>152</v>
      </c>
      <c r="B43" s="293"/>
      <c r="C43" s="294"/>
      <c r="D43" s="1">
        <v>100</v>
      </c>
      <c r="E43" s="2">
        <v>16.2</v>
      </c>
      <c r="F43" s="2">
        <v>15.1</v>
      </c>
      <c r="G43" s="2">
        <v>0.7</v>
      </c>
      <c r="H43" s="2">
        <f>E43*4+F43*9+G43*4</f>
        <v>203.5</v>
      </c>
      <c r="I43" s="180" t="s">
        <v>153</v>
      </c>
      <c r="J43" s="9"/>
    </row>
    <row r="44" spans="1:21" s="32" customFormat="1" ht="30" customHeight="1">
      <c r="A44" s="291" t="s">
        <v>313</v>
      </c>
      <c r="B44" s="291"/>
      <c r="C44" s="291"/>
      <c r="D44" s="160">
        <v>180</v>
      </c>
      <c r="E44" s="19">
        <v>5.2</v>
      </c>
      <c r="F44" s="19">
        <v>11.3</v>
      </c>
      <c r="G44" s="19">
        <v>23</v>
      </c>
      <c r="H44" s="19">
        <f>E44*4+F44*9+G44*4</f>
        <v>214.5</v>
      </c>
      <c r="I44" s="185" t="s">
        <v>117</v>
      </c>
      <c r="J44" s="9"/>
      <c r="M44" s="56"/>
      <c r="N44" s="56"/>
      <c r="O44" s="56"/>
      <c r="P44" s="56"/>
      <c r="Q44" s="56"/>
      <c r="R44" s="56"/>
      <c r="S44" s="56"/>
      <c r="T44" s="56"/>
      <c r="U44" s="56"/>
    </row>
    <row r="45" spans="1:13" ht="30" customHeight="1">
      <c r="A45" s="178" t="s">
        <v>261</v>
      </c>
      <c r="B45" s="1">
        <v>200</v>
      </c>
      <c r="C45" s="1">
        <v>200</v>
      </c>
      <c r="D45" s="1">
        <v>200</v>
      </c>
      <c r="E45" s="2">
        <v>0.5</v>
      </c>
      <c r="F45" s="2">
        <v>0</v>
      </c>
      <c r="G45" s="2">
        <v>34</v>
      </c>
      <c r="H45" s="2">
        <f>E45*4+F45*9+G45*4</f>
        <v>138</v>
      </c>
      <c r="I45" s="206" t="s">
        <v>262</v>
      </c>
      <c r="J45" s="9"/>
      <c r="M45" s="61"/>
    </row>
    <row r="46" spans="1:14" ht="30" customHeight="1">
      <c r="A46" s="298" t="s">
        <v>34</v>
      </c>
      <c r="B46" s="298"/>
      <c r="C46" s="298"/>
      <c r="D46" s="1">
        <v>40</v>
      </c>
      <c r="E46" s="2">
        <v>1.88</v>
      </c>
      <c r="F46" s="2">
        <v>0.4</v>
      </c>
      <c r="G46" s="2">
        <v>17.48</v>
      </c>
      <c r="H46" s="2">
        <v>81.04</v>
      </c>
      <c r="I46" s="180"/>
      <c r="J46" s="9"/>
      <c r="M46" s="61"/>
      <c r="N46" s="62"/>
    </row>
    <row r="47" spans="1:14" ht="30" customHeight="1">
      <c r="A47" s="291" t="s">
        <v>73</v>
      </c>
      <c r="B47" s="291"/>
      <c r="C47" s="291"/>
      <c r="D47" s="1">
        <v>40</v>
      </c>
      <c r="E47" s="2"/>
      <c r="F47" s="2"/>
      <c r="G47" s="2"/>
      <c r="H47" s="2"/>
      <c r="I47" s="180"/>
      <c r="J47" s="9"/>
      <c r="M47" s="61"/>
      <c r="N47" s="62"/>
    </row>
    <row r="48" spans="1:14" ht="30" customHeight="1">
      <c r="A48" s="298" t="s">
        <v>47</v>
      </c>
      <c r="B48" s="298"/>
      <c r="C48" s="298"/>
      <c r="D48" s="3">
        <v>60</v>
      </c>
      <c r="E48" s="2">
        <v>3</v>
      </c>
      <c r="F48" s="2">
        <v>0.8400000000000001</v>
      </c>
      <c r="G48" s="2">
        <v>24.299999999999997</v>
      </c>
      <c r="H48" s="2">
        <v>116.76</v>
      </c>
      <c r="I48" s="180"/>
      <c r="J48" s="9"/>
      <c r="M48" s="63"/>
      <c r="N48" s="62"/>
    </row>
    <row r="49" spans="1:21" ht="30" customHeight="1">
      <c r="A49" s="291" t="s">
        <v>46</v>
      </c>
      <c r="B49" s="291"/>
      <c r="C49" s="291"/>
      <c r="D49" s="1">
        <v>60</v>
      </c>
      <c r="E49" s="2"/>
      <c r="F49" s="2"/>
      <c r="G49" s="2"/>
      <c r="H49" s="2"/>
      <c r="I49" s="180"/>
      <c r="J49" s="31"/>
      <c r="M49" s="61"/>
      <c r="N49" s="64"/>
      <c r="O49" s="32"/>
      <c r="P49" s="32"/>
      <c r="Q49" s="32"/>
      <c r="R49" s="32"/>
      <c r="S49" s="32"/>
      <c r="T49" s="32"/>
      <c r="U49" s="32"/>
    </row>
    <row r="50" spans="1:14" ht="30" customHeight="1">
      <c r="A50" s="358" t="s">
        <v>82</v>
      </c>
      <c r="B50" s="359"/>
      <c r="C50" s="359"/>
      <c r="D50" s="172"/>
      <c r="E50" s="153">
        <f>E30+E40</f>
        <v>54.513333333333335</v>
      </c>
      <c r="F50" s="153">
        <f>F30+F40</f>
        <v>58.09</v>
      </c>
      <c r="G50" s="153">
        <f>G30+G40</f>
        <v>193.59666666666666</v>
      </c>
      <c r="H50" s="173">
        <f>H30+H40</f>
        <v>1514.4699999999998</v>
      </c>
      <c r="I50" s="187"/>
      <c r="J50" s="9"/>
      <c r="M50" s="61"/>
      <c r="N50" s="62"/>
    </row>
    <row r="51" spans="1:14" ht="30" customHeight="1">
      <c r="A51" s="303" t="s">
        <v>12</v>
      </c>
      <c r="B51" s="301"/>
      <c r="C51" s="301"/>
      <c r="D51" s="301"/>
      <c r="E51" s="301"/>
      <c r="F51" s="301"/>
      <c r="G51" s="301"/>
      <c r="H51" s="301"/>
      <c r="I51" s="304"/>
      <c r="J51" s="9"/>
      <c r="M51" s="61"/>
      <c r="N51" s="62"/>
    </row>
    <row r="52" spans="1:14" ht="30" customHeight="1">
      <c r="A52" s="336" t="s">
        <v>1</v>
      </c>
      <c r="B52" s="330" t="s">
        <v>2</v>
      </c>
      <c r="C52" s="330" t="s">
        <v>3</v>
      </c>
      <c r="D52" s="295" t="s">
        <v>4</v>
      </c>
      <c r="E52" s="296"/>
      <c r="F52" s="296"/>
      <c r="G52" s="296"/>
      <c r="H52" s="297"/>
      <c r="I52" s="308" t="s">
        <v>81</v>
      </c>
      <c r="J52" s="9"/>
      <c r="M52" s="61"/>
      <c r="N52" s="62"/>
    </row>
    <row r="53" spans="1:14" ht="30" customHeight="1">
      <c r="A53" s="337"/>
      <c r="B53" s="331"/>
      <c r="C53" s="331"/>
      <c r="D53" s="5" t="s">
        <v>5</v>
      </c>
      <c r="E53" s="39" t="s">
        <v>6</v>
      </c>
      <c r="F53" s="39" t="s">
        <v>7</v>
      </c>
      <c r="G53" s="39" t="s">
        <v>8</v>
      </c>
      <c r="H53" s="46" t="s">
        <v>9</v>
      </c>
      <c r="I53" s="309"/>
      <c r="J53" s="9"/>
      <c r="M53" s="61"/>
      <c r="N53" s="62"/>
    </row>
    <row r="54" spans="1:14" ht="30" customHeight="1">
      <c r="A54" s="316" t="s">
        <v>10</v>
      </c>
      <c r="B54" s="317"/>
      <c r="C54" s="317"/>
      <c r="D54" s="161">
        <f>D55+D56+D57+D58</f>
        <v>680</v>
      </c>
      <c r="E54" s="150">
        <f>E55+E56+E57+E58+E59</f>
        <v>21.5</v>
      </c>
      <c r="F54" s="150">
        <f>F55+F56+F57+F58+F59</f>
        <v>19.98</v>
      </c>
      <c r="G54" s="150">
        <f>G55+G56+G57+G58+G59</f>
        <v>101.69999999999999</v>
      </c>
      <c r="H54" s="205">
        <f>H55+H56+H57+H58+H59</f>
        <v>672.62</v>
      </c>
      <c r="I54" s="188"/>
      <c r="J54" s="9"/>
      <c r="M54" s="61"/>
      <c r="N54" s="62"/>
    </row>
    <row r="55" spans="1:14" ht="30" customHeight="1">
      <c r="A55" s="312" t="s">
        <v>92</v>
      </c>
      <c r="B55" s="313"/>
      <c r="C55" s="314"/>
      <c r="D55" s="1">
        <v>100</v>
      </c>
      <c r="E55" s="2">
        <v>1.1</v>
      </c>
      <c r="F55" s="2">
        <v>0.1</v>
      </c>
      <c r="G55" s="2">
        <v>3.8</v>
      </c>
      <c r="H55" s="2">
        <f>E55*4+F55*9+G55*4</f>
        <v>20.5</v>
      </c>
      <c r="I55" s="180" t="s">
        <v>93</v>
      </c>
      <c r="J55" s="9"/>
      <c r="M55" s="61"/>
      <c r="N55" s="62"/>
    </row>
    <row r="56" spans="1:14" ht="30" customHeight="1">
      <c r="A56" s="355" t="s">
        <v>143</v>
      </c>
      <c r="B56" s="356"/>
      <c r="C56" s="357"/>
      <c r="D56" s="149">
        <v>250</v>
      </c>
      <c r="E56" s="40">
        <v>15.4</v>
      </c>
      <c r="F56" s="40">
        <v>15.9</v>
      </c>
      <c r="G56" s="40">
        <v>48.7</v>
      </c>
      <c r="H56" s="2">
        <f>E56*4+F56*9+G56*4</f>
        <v>399.5</v>
      </c>
      <c r="I56" s="180" t="s">
        <v>144</v>
      </c>
      <c r="J56" s="9"/>
      <c r="M56" s="61"/>
      <c r="N56" s="62"/>
    </row>
    <row r="57" spans="1:14" ht="30" customHeight="1">
      <c r="A57" s="326" t="s">
        <v>122</v>
      </c>
      <c r="B57" s="327"/>
      <c r="C57" s="328"/>
      <c r="D57" s="1">
        <v>200</v>
      </c>
      <c r="E57" s="2">
        <v>3.4</v>
      </c>
      <c r="F57" s="1">
        <v>3.2</v>
      </c>
      <c r="G57" s="1">
        <v>21.2</v>
      </c>
      <c r="H57" s="151">
        <f>E57*4+F57*9+G57*4</f>
        <v>127.19999999999999</v>
      </c>
      <c r="I57" s="180" t="s">
        <v>123</v>
      </c>
      <c r="J57" s="9"/>
      <c r="M57" s="61"/>
      <c r="N57" s="65"/>
    </row>
    <row r="58" spans="1:14" ht="30" customHeight="1">
      <c r="A58" s="292" t="s">
        <v>124</v>
      </c>
      <c r="B58" s="293"/>
      <c r="C58" s="294"/>
      <c r="D58" s="4">
        <v>130</v>
      </c>
      <c r="E58" s="158">
        <v>0.6</v>
      </c>
      <c r="F58" s="158">
        <v>0.5</v>
      </c>
      <c r="G58" s="158">
        <v>19.9</v>
      </c>
      <c r="H58" s="2">
        <f>E58*4+F58*9+G58*4</f>
        <v>86.5</v>
      </c>
      <c r="I58" s="182" t="s">
        <v>125</v>
      </c>
      <c r="J58" s="9"/>
      <c r="M58" s="61"/>
      <c r="N58" s="65"/>
    </row>
    <row r="59" spans="1:14" ht="30" customHeight="1">
      <c r="A59" s="326" t="s">
        <v>47</v>
      </c>
      <c r="B59" s="327"/>
      <c r="C59" s="328"/>
      <c r="D59" s="3">
        <v>20</v>
      </c>
      <c r="E59" s="2">
        <v>1</v>
      </c>
      <c r="F59" s="2">
        <v>0.28</v>
      </c>
      <c r="G59" s="2">
        <v>8.1</v>
      </c>
      <c r="H59" s="2">
        <f>E59*4+F59*9+G59*4</f>
        <v>38.92</v>
      </c>
      <c r="I59" s="180"/>
      <c r="J59" s="9"/>
      <c r="N59" s="61"/>
    </row>
    <row r="60" spans="1:10" ht="30" customHeight="1">
      <c r="A60" s="332" t="s">
        <v>46</v>
      </c>
      <c r="B60" s="333"/>
      <c r="C60" s="334"/>
      <c r="D60" s="1">
        <v>20</v>
      </c>
      <c r="E60" s="2"/>
      <c r="F60" s="2"/>
      <c r="G60" s="2"/>
      <c r="H60" s="2"/>
      <c r="I60" s="180"/>
      <c r="J60" s="9"/>
    </row>
    <row r="61" spans="1:21" s="59" customFormat="1" ht="30" customHeight="1">
      <c r="A61" s="310" t="s">
        <v>86</v>
      </c>
      <c r="B61" s="311"/>
      <c r="C61" s="311"/>
      <c r="D61" s="159">
        <f>D62+280+D64+D67+D68</f>
        <v>860</v>
      </c>
      <c r="E61" s="48">
        <f>E62+E63+E64+E67+E68+E69+E71</f>
        <v>26.83</v>
      </c>
      <c r="F61" s="48">
        <f>F62+F63+F64+F67+F68+F69+F71</f>
        <v>31.459999999999997</v>
      </c>
      <c r="G61" s="48">
        <f>G62+G63+G64+G67+G68+G69+G71</f>
        <v>124.105</v>
      </c>
      <c r="H61" s="48">
        <f>H62+H63+H64+H67+H68+H69+H71</f>
        <v>886.88</v>
      </c>
      <c r="I61" s="179"/>
      <c r="J61" s="9"/>
      <c r="M61" s="56"/>
      <c r="N61" s="56"/>
      <c r="O61" s="56"/>
      <c r="P61" s="56"/>
      <c r="Q61" s="56"/>
      <c r="R61" s="56"/>
      <c r="S61" s="56"/>
      <c r="T61" s="56"/>
      <c r="U61" s="56"/>
    </row>
    <row r="62" spans="1:14" ht="30" customHeight="1">
      <c r="A62" s="291" t="s">
        <v>126</v>
      </c>
      <c r="B62" s="291"/>
      <c r="C62" s="291"/>
      <c r="D62" s="160">
        <v>100</v>
      </c>
      <c r="E62" s="2">
        <v>2.25</v>
      </c>
      <c r="F62" s="2">
        <v>5</v>
      </c>
      <c r="G62" s="2">
        <v>9.125</v>
      </c>
      <c r="H62" s="175">
        <f>E62*4+F62*9+G62*4</f>
        <v>90.5</v>
      </c>
      <c r="I62" s="185" t="s">
        <v>127</v>
      </c>
      <c r="J62" s="9"/>
      <c r="N62" s="98"/>
    </row>
    <row r="63" spans="1:14" ht="30" customHeight="1">
      <c r="A63" s="298" t="s">
        <v>128</v>
      </c>
      <c r="B63" s="298"/>
      <c r="C63" s="298"/>
      <c r="D63" s="160" t="s">
        <v>89</v>
      </c>
      <c r="E63" s="19">
        <v>5.7</v>
      </c>
      <c r="F63" s="19">
        <v>6.3</v>
      </c>
      <c r="G63" s="19">
        <v>19.1</v>
      </c>
      <c r="H63" s="19">
        <f>E63*4+F63*9+G63*4</f>
        <v>155.9</v>
      </c>
      <c r="I63" s="185" t="s">
        <v>129</v>
      </c>
      <c r="J63" s="9"/>
      <c r="N63" s="98"/>
    </row>
    <row r="64" spans="1:14" ht="30" customHeight="1">
      <c r="A64" s="312" t="s">
        <v>263</v>
      </c>
      <c r="B64" s="313"/>
      <c r="C64" s="314"/>
      <c r="D64" s="1">
        <v>100</v>
      </c>
      <c r="E64" s="2">
        <v>10.1</v>
      </c>
      <c r="F64" s="2">
        <v>14.2</v>
      </c>
      <c r="G64" s="2">
        <v>17</v>
      </c>
      <c r="H64" s="2">
        <f>E64*4+F64*9+G64*4</f>
        <v>236.2</v>
      </c>
      <c r="I64" s="180" t="s">
        <v>94</v>
      </c>
      <c r="J64" s="9"/>
      <c r="N64" s="98"/>
    </row>
    <row r="65" spans="1:14" ht="30" customHeight="1">
      <c r="A65" s="400" t="s">
        <v>52</v>
      </c>
      <c r="B65" s="401"/>
      <c r="C65" s="401"/>
      <c r="D65" s="401"/>
      <c r="E65" s="401"/>
      <c r="F65" s="401"/>
      <c r="G65" s="401"/>
      <c r="H65" s="401"/>
      <c r="I65" s="402"/>
      <c r="J65" s="8"/>
      <c r="N65" s="98"/>
    </row>
    <row r="66" spans="1:21" ht="30" customHeight="1">
      <c r="A66" s="324" t="s">
        <v>317</v>
      </c>
      <c r="B66" s="403"/>
      <c r="C66" s="403"/>
      <c r="D66" s="1">
        <v>100</v>
      </c>
      <c r="E66" s="2">
        <v>10.1</v>
      </c>
      <c r="F66" s="2">
        <v>14.2</v>
      </c>
      <c r="G66" s="2">
        <v>17</v>
      </c>
      <c r="H66" s="2">
        <f>E66*4+F66*9+G66*4</f>
        <v>236.2</v>
      </c>
      <c r="I66" s="180" t="s">
        <v>94</v>
      </c>
      <c r="J66" s="8"/>
      <c r="N66" s="98"/>
      <c r="O66" s="59"/>
      <c r="P66" s="59"/>
      <c r="Q66" s="59"/>
      <c r="R66" s="59"/>
      <c r="S66" s="59"/>
      <c r="T66" s="59"/>
      <c r="U66" s="59"/>
    </row>
    <row r="67" spans="1:14" ht="30" customHeight="1">
      <c r="A67" s="298" t="s">
        <v>264</v>
      </c>
      <c r="B67" s="298"/>
      <c r="C67" s="298"/>
      <c r="D67" s="160">
        <v>180</v>
      </c>
      <c r="E67" s="19">
        <v>3.7</v>
      </c>
      <c r="F67" s="19">
        <v>4.7</v>
      </c>
      <c r="G67" s="19">
        <v>14.9</v>
      </c>
      <c r="H67" s="19">
        <f>E67*4+F67*9+G67*4</f>
        <v>116.70000000000002</v>
      </c>
      <c r="I67" s="217" t="s">
        <v>265</v>
      </c>
      <c r="J67" s="8"/>
      <c r="N67" s="98"/>
    </row>
    <row r="68" spans="1:14" ht="30" customHeight="1">
      <c r="A68" s="291" t="s">
        <v>266</v>
      </c>
      <c r="B68" s="380"/>
      <c r="C68" s="380"/>
      <c r="D68" s="4">
        <v>200</v>
      </c>
      <c r="E68" s="2">
        <v>0.2</v>
      </c>
      <c r="F68" s="2">
        <v>0.02</v>
      </c>
      <c r="G68" s="2">
        <v>22.2</v>
      </c>
      <c r="H68" s="2">
        <f>E68*4+F68*9+G68*4</f>
        <v>89.78</v>
      </c>
      <c r="I68" s="269" t="s">
        <v>132</v>
      </c>
      <c r="J68" s="8"/>
      <c r="N68" s="98"/>
    </row>
    <row r="69" spans="1:10" ht="30" customHeight="1">
      <c r="A69" s="298" t="s">
        <v>34</v>
      </c>
      <c r="B69" s="298"/>
      <c r="C69" s="298"/>
      <c r="D69" s="1">
        <v>40</v>
      </c>
      <c r="E69" s="2">
        <v>1.88</v>
      </c>
      <c r="F69" s="2">
        <v>0.4</v>
      </c>
      <c r="G69" s="2">
        <v>17.48</v>
      </c>
      <c r="H69" s="2">
        <v>81.04</v>
      </c>
      <c r="I69" s="180"/>
      <c r="J69" s="8"/>
    </row>
    <row r="70" spans="1:10" ht="30" customHeight="1">
      <c r="A70" s="291" t="s">
        <v>73</v>
      </c>
      <c r="B70" s="291"/>
      <c r="C70" s="291"/>
      <c r="D70" s="1">
        <v>40</v>
      </c>
      <c r="E70" s="2"/>
      <c r="F70" s="2"/>
      <c r="G70" s="2"/>
      <c r="H70" s="2"/>
      <c r="I70" s="180"/>
      <c r="J70" s="8"/>
    </row>
    <row r="71" spans="1:21" s="70" customFormat="1" ht="30" customHeight="1">
      <c r="A71" s="298" t="s">
        <v>47</v>
      </c>
      <c r="B71" s="298"/>
      <c r="C71" s="298"/>
      <c r="D71" s="3">
        <v>60</v>
      </c>
      <c r="E71" s="2">
        <v>3</v>
      </c>
      <c r="F71" s="2">
        <v>0.8400000000000001</v>
      </c>
      <c r="G71" s="2">
        <v>24.299999999999997</v>
      </c>
      <c r="H71" s="2">
        <v>116.76</v>
      </c>
      <c r="I71" s="180"/>
      <c r="J71" s="8"/>
      <c r="M71" s="56"/>
      <c r="N71" s="56"/>
      <c r="O71" s="56"/>
      <c r="P71" s="56"/>
      <c r="Q71" s="56"/>
      <c r="R71" s="56"/>
      <c r="S71" s="56"/>
      <c r="T71" s="56"/>
      <c r="U71" s="56"/>
    </row>
    <row r="72" spans="1:21" s="70" customFormat="1" ht="30" customHeight="1">
      <c r="A72" s="291" t="s">
        <v>46</v>
      </c>
      <c r="B72" s="291"/>
      <c r="C72" s="291"/>
      <c r="D72" s="1">
        <v>60</v>
      </c>
      <c r="E72" s="2"/>
      <c r="F72" s="2"/>
      <c r="G72" s="2"/>
      <c r="H72" s="2"/>
      <c r="I72" s="180"/>
      <c r="J72" s="8"/>
      <c r="M72" s="56"/>
      <c r="N72" s="56"/>
      <c r="O72" s="56"/>
      <c r="P72" s="56"/>
      <c r="Q72" s="56"/>
      <c r="R72" s="56"/>
      <c r="S72" s="56"/>
      <c r="T72" s="56"/>
      <c r="U72" s="56"/>
    </row>
    <row r="73" spans="1:21" s="70" customFormat="1" ht="30" customHeight="1">
      <c r="A73" s="358" t="s">
        <v>82</v>
      </c>
      <c r="B73" s="359"/>
      <c r="C73" s="359"/>
      <c r="D73" s="172"/>
      <c r="E73" s="153">
        <f>E54+E61</f>
        <v>48.33</v>
      </c>
      <c r="F73" s="153">
        <f>F54+F61</f>
        <v>51.44</v>
      </c>
      <c r="G73" s="153">
        <f>G54+G61</f>
        <v>225.805</v>
      </c>
      <c r="H73" s="173">
        <f>H54+H61</f>
        <v>1559.5</v>
      </c>
      <c r="I73" s="187"/>
      <c r="J73" s="8"/>
      <c r="K73" s="8"/>
      <c r="L73" s="56"/>
      <c r="M73" s="56"/>
      <c r="N73" s="56"/>
      <c r="O73" s="56"/>
      <c r="P73" s="56"/>
      <c r="Q73" s="56"/>
      <c r="R73" s="56"/>
      <c r="S73" s="56"/>
      <c r="T73" s="56"/>
      <c r="U73" s="56"/>
    </row>
    <row r="74" spans="1:11" ht="30" customHeight="1">
      <c r="A74" s="303" t="s">
        <v>13</v>
      </c>
      <c r="B74" s="301"/>
      <c r="C74" s="301"/>
      <c r="D74" s="301"/>
      <c r="E74" s="301"/>
      <c r="F74" s="301"/>
      <c r="G74" s="301"/>
      <c r="H74" s="301"/>
      <c r="I74" s="304"/>
      <c r="J74" s="8"/>
      <c r="K74" s="8"/>
    </row>
    <row r="75" spans="1:11" ht="30" customHeight="1">
      <c r="A75" s="336" t="s">
        <v>1</v>
      </c>
      <c r="B75" s="330" t="s">
        <v>2</v>
      </c>
      <c r="C75" s="330" t="s">
        <v>3</v>
      </c>
      <c r="D75" s="295" t="s">
        <v>4</v>
      </c>
      <c r="E75" s="296"/>
      <c r="F75" s="296"/>
      <c r="G75" s="296"/>
      <c r="H75" s="297"/>
      <c r="I75" s="308" t="s">
        <v>81</v>
      </c>
      <c r="J75" s="8"/>
      <c r="K75" s="8"/>
    </row>
    <row r="76" spans="1:21" ht="30" customHeight="1">
      <c r="A76" s="337"/>
      <c r="B76" s="331"/>
      <c r="C76" s="331"/>
      <c r="D76" s="5" t="s">
        <v>5</v>
      </c>
      <c r="E76" s="39" t="s">
        <v>6</v>
      </c>
      <c r="F76" s="39" t="s">
        <v>7</v>
      </c>
      <c r="G76" s="39" t="s">
        <v>8</v>
      </c>
      <c r="H76" s="46" t="s">
        <v>9</v>
      </c>
      <c r="I76" s="309"/>
      <c r="J76" s="8"/>
      <c r="K76" s="8"/>
      <c r="O76" s="70"/>
      <c r="P76" s="70"/>
      <c r="Q76" s="70"/>
      <c r="R76" s="70"/>
      <c r="S76" s="70"/>
      <c r="T76" s="70"/>
      <c r="U76" s="70"/>
    </row>
    <row r="77" spans="1:21" ht="30" customHeight="1">
      <c r="A77" s="316" t="s">
        <v>10</v>
      </c>
      <c r="B77" s="317"/>
      <c r="C77" s="317"/>
      <c r="D77" s="161">
        <f>220+30+D82+D83</f>
        <v>550</v>
      </c>
      <c r="E77" s="48">
        <f>E78+E79+E82+E83</f>
        <v>31.1</v>
      </c>
      <c r="F77" s="48">
        <f>F78+F79+F82+F83</f>
        <v>27.8</v>
      </c>
      <c r="G77" s="48">
        <f>G78+G79+G82+G83</f>
        <v>75.9</v>
      </c>
      <c r="H77" s="48">
        <f>H78+H79+H82+H83</f>
        <v>678.2</v>
      </c>
      <c r="I77" s="179"/>
      <c r="J77" s="8"/>
      <c r="K77" s="8"/>
      <c r="O77" s="70"/>
      <c r="P77" s="70"/>
      <c r="Q77" s="70"/>
      <c r="R77" s="70"/>
      <c r="S77" s="70"/>
      <c r="T77" s="70"/>
      <c r="U77" s="70"/>
    </row>
    <row r="78" spans="1:21" ht="30" customHeight="1">
      <c r="A78" s="335" t="s">
        <v>327</v>
      </c>
      <c r="B78" s="335"/>
      <c r="C78" s="335"/>
      <c r="D78" s="160" t="s">
        <v>55</v>
      </c>
      <c r="E78" s="19">
        <v>28.5</v>
      </c>
      <c r="F78" s="19">
        <v>20.4</v>
      </c>
      <c r="G78" s="19">
        <v>40.5</v>
      </c>
      <c r="H78" s="156">
        <f>G78*4+F78*9+E78*4</f>
        <v>459.6</v>
      </c>
      <c r="I78" s="183" t="s">
        <v>328</v>
      </c>
      <c r="J78" s="8"/>
      <c r="O78" s="70"/>
      <c r="P78" s="70"/>
      <c r="Q78" s="70"/>
      <c r="R78" s="70"/>
      <c r="S78" s="70"/>
      <c r="T78" s="70"/>
      <c r="U78" s="70"/>
    </row>
    <row r="79" spans="1:10" ht="30" customHeight="1">
      <c r="A79" s="332" t="s">
        <v>133</v>
      </c>
      <c r="B79" s="333"/>
      <c r="C79" s="334"/>
      <c r="D79" s="96" t="s">
        <v>332</v>
      </c>
      <c r="E79" s="2">
        <v>1.8</v>
      </c>
      <c r="F79" s="2">
        <v>7.1</v>
      </c>
      <c r="G79" s="2">
        <v>9.9</v>
      </c>
      <c r="H79" s="3">
        <f>G79*4+F79*9+E79*4</f>
        <v>110.7</v>
      </c>
      <c r="I79" s="180" t="s">
        <v>134</v>
      </c>
      <c r="J79" s="8"/>
    </row>
    <row r="80" spans="1:10" ht="30" customHeight="1">
      <c r="A80" s="291" t="s">
        <v>329</v>
      </c>
      <c r="B80" s="291"/>
      <c r="C80" s="291"/>
      <c r="D80" s="96" t="s">
        <v>330</v>
      </c>
      <c r="E80" s="2">
        <v>1.6</v>
      </c>
      <c r="F80" s="2">
        <v>3.5</v>
      </c>
      <c r="G80" s="2">
        <v>9.9</v>
      </c>
      <c r="H80" s="76">
        <f>E80*4+F80*9+G80*4</f>
        <v>77.5</v>
      </c>
      <c r="I80" s="107">
        <v>0</v>
      </c>
      <c r="J80" s="8"/>
    </row>
    <row r="81" spans="1:10" ht="30" customHeight="1">
      <c r="A81" s="291" t="s">
        <v>133</v>
      </c>
      <c r="B81" s="291"/>
      <c r="C81" s="291"/>
      <c r="D81" s="96" t="s">
        <v>331</v>
      </c>
      <c r="E81" s="2">
        <v>2.5</v>
      </c>
      <c r="F81" s="2">
        <v>9.9</v>
      </c>
      <c r="G81" s="2">
        <v>14.5</v>
      </c>
      <c r="H81" s="3">
        <f>G81*4+F81*9+E81*4</f>
        <v>157.10000000000002</v>
      </c>
      <c r="I81" s="180" t="s">
        <v>134</v>
      </c>
      <c r="J81" s="8"/>
    </row>
    <row r="82" spans="1:10" ht="30" customHeight="1">
      <c r="A82" s="312" t="s">
        <v>135</v>
      </c>
      <c r="B82" s="313"/>
      <c r="C82" s="314"/>
      <c r="D82" s="1">
        <v>200</v>
      </c>
      <c r="E82" s="1">
        <v>0.7</v>
      </c>
      <c r="F82" s="1">
        <v>0.1</v>
      </c>
      <c r="G82" s="1">
        <v>19.8</v>
      </c>
      <c r="H82" s="2">
        <f>E82*4+F82*9+G82*4</f>
        <v>82.9</v>
      </c>
      <c r="I82" s="180" t="s">
        <v>136</v>
      </c>
      <c r="J82" s="8"/>
    </row>
    <row r="83" spans="1:10" ht="30" customHeight="1">
      <c r="A83" s="292" t="s">
        <v>124</v>
      </c>
      <c r="B83" s="293"/>
      <c r="C83" s="294"/>
      <c r="D83" s="4">
        <v>100</v>
      </c>
      <c r="E83" s="147">
        <v>0.1</v>
      </c>
      <c r="F83" s="147">
        <v>0.2</v>
      </c>
      <c r="G83" s="147">
        <v>5.7</v>
      </c>
      <c r="H83" s="76">
        <f>E83*4+F83*9+G83*4</f>
        <v>25</v>
      </c>
      <c r="I83" s="183" t="s">
        <v>125</v>
      </c>
      <c r="J83" s="8"/>
    </row>
    <row r="84" spans="1:10" ht="30" customHeight="1">
      <c r="A84" s="310" t="s">
        <v>86</v>
      </c>
      <c r="B84" s="311"/>
      <c r="C84" s="311"/>
      <c r="D84" s="159">
        <f>D85+255+D87+D88+D89</f>
        <v>855</v>
      </c>
      <c r="E84" s="48">
        <f>E85+E86+E87+E88+E89+E90+E92</f>
        <v>23.005</v>
      </c>
      <c r="F84" s="48">
        <f>F85+F86+F87+F88+F89+F90+F92</f>
        <v>24.439999999999998</v>
      </c>
      <c r="G84" s="48">
        <f>G85+G86+G87+G88+G89+G90+G92</f>
        <v>134.28</v>
      </c>
      <c r="H84" s="48">
        <f>H85+H86+H87+H88+H89+H90+H92</f>
        <v>849.1</v>
      </c>
      <c r="I84" s="179"/>
      <c r="J84" s="8"/>
    </row>
    <row r="85" spans="1:10" ht="30" customHeight="1">
      <c r="A85" s="335" t="s">
        <v>267</v>
      </c>
      <c r="B85" s="335"/>
      <c r="C85" s="335"/>
      <c r="D85" s="160">
        <v>100</v>
      </c>
      <c r="E85" s="19">
        <v>1.125</v>
      </c>
      <c r="F85" s="19">
        <v>5</v>
      </c>
      <c r="G85" s="19">
        <v>9.1</v>
      </c>
      <c r="H85" s="19">
        <f>E85*4+F85*9+G85*4</f>
        <v>85.9</v>
      </c>
      <c r="I85" s="180" t="s">
        <v>268</v>
      </c>
      <c r="J85" s="8"/>
    </row>
    <row r="86" spans="1:10" ht="30" customHeight="1">
      <c r="A86" s="376" t="s">
        <v>137</v>
      </c>
      <c r="B86" s="376"/>
      <c r="C86" s="376"/>
      <c r="D86" s="176" t="s">
        <v>88</v>
      </c>
      <c r="E86" s="158">
        <v>2.5</v>
      </c>
      <c r="F86" s="158">
        <v>4.9</v>
      </c>
      <c r="G86" s="158">
        <v>16.2</v>
      </c>
      <c r="H86" s="175">
        <f>E86*4+F86*9+G86*4</f>
        <v>118.9</v>
      </c>
      <c r="I86" s="185" t="s">
        <v>138</v>
      </c>
      <c r="J86" s="8"/>
    </row>
    <row r="87" spans="1:10" ht="30" customHeight="1">
      <c r="A87" s="291" t="s">
        <v>269</v>
      </c>
      <c r="B87" s="291"/>
      <c r="C87" s="291"/>
      <c r="D87" s="160">
        <v>120</v>
      </c>
      <c r="E87" s="19">
        <v>10.5</v>
      </c>
      <c r="F87" s="19">
        <v>9.9</v>
      </c>
      <c r="G87" s="19">
        <v>5.5</v>
      </c>
      <c r="H87" s="19">
        <f>G87*4+F87*9+E87*4</f>
        <v>153.10000000000002</v>
      </c>
      <c r="I87" s="185" t="s">
        <v>270</v>
      </c>
      <c r="J87" s="8"/>
    </row>
    <row r="88" spans="1:11" ht="30" customHeight="1">
      <c r="A88" s="324" t="s">
        <v>314</v>
      </c>
      <c r="B88" s="324"/>
      <c r="C88" s="324"/>
      <c r="D88" s="160">
        <v>180</v>
      </c>
      <c r="E88" s="19">
        <v>3.8</v>
      </c>
      <c r="F88" s="19">
        <v>3.4</v>
      </c>
      <c r="G88" s="19">
        <v>41.1</v>
      </c>
      <c r="H88" s="19">
        <f>E88*4+F88*9+G88*4</f>
        <v>210.2</v>
      </c>
      <c r="I88" s="185" t="s">
        <v>95</v>
      </c>
      <c r="J88" s="8"/>
      <c r="K88" s="56" t="s">
        <v>11</v>
      </c>
    </row>
    <row r="89" spans="1:12" ht="30" customHeight="1">
      <c r="A89" s="298" t="s">
        <v>141</v>
      </c>
      <c r="B89" s="298"/>
      <c r="C89" s="298"/>
      <c r="D89" s="160">
        <v>200</v>
      </c>
      <c r="E89" s="19">
        <v>0.2</v>
      </c>
      <c r="F89" s="19">
        <v>0</v>
      </c>
      <c r="G89" s="19">
        <v>20.6</v>
      </c>
      <c r="H89" s="158">
        <f>G89*4+F89*9+E89*4</f>
        <v>83.2</v>
      </c>
      <c r="I89" s="187" t="s">
        <v>142</v>
      </c>
      <c r="J89" s="8"/>
      <c r="K89" s="22" t="s">
        <v>34</v>
      </c>
      <c r="L89" s="56">
        <f>D38+D46</f>
        <v>60</v>
      </c>
    </row>
    <row r="90" spans="1:12" ht="30" customHeight="1">
      <c r="A90" s="298" t="s">
        <v>34</v>
      </c>
      <c r="B90" s="298"/>
      <c r="C90" s="298"/>
      <c r="D90" s="1">
        <v>40</v>
      </c>
      <c r="E90" s="2">
        <v>1.88</v>
      </c>
      <c r="F90" s="2">
        <v>0.4</v>
      </c>
      <c r="G90" s="2">
        <v>17.48</v>
      </c>
      <c r="H90" s="2">
        <v>81.04</v>
      </c>
      <c r="I90" s="180"/>
      <c r="J90" s="8"/>
      <c r="K90" s="23" t="s">
        <v>35</v>
      </c>
      <c r="L90" s="58" t="e">
        <f>#REF!+#REF!+#REF!++D48</f>
        <v>#REF!</v>
      </c>
    </row>
    <row r="91" spans="1:12" ht="30" customHeight="1">
      <c r="A91" s="291" t="s">
        <v>73</v>
      </c>
      <c r="B91" s="291"/>
      <c r="C91" s="291"/>
      <c r="D91" s="1">
        <v>40</v>
      </c>
      <c r="E91" s="2"/>
      <c r="F91" s="2"/>
      <c r="G91" s="2"/>
      <c r="H91" s="2"/>
      <c r="I91" s="180"/>
      <c r="J91" s="8"/>
      <c r="K91" s="23" t="s">
        <v>41</v>
      </c>
      <c r="L91" s="58" t="e">
        <f>#REF!</f>
        <v>#REF!</v>
      </c>
    </row>
    <row r="92" spans="1:12" ht="30" customHeight="1">
      <c r="A92" s="298" t="s">
        <v>47</v>
      </c>
      <c r="B92" s="298"/>
      <c r="C92" s="298"/>
      <c r="D92" s="3">
        <v>60</v>
      </c>
      <c r="E92" s="2">
        <v>3</v>
      </c>
      <c r="F92" s="2">
        <v>0.8400000000000001</v>
      </c>
      <c r="G92" s="2">
        <v>24.299999999999997</v>
      </c>
      <c r="H92" s="2">
        <v>116.76</v>
      </c>
      <c r="I92" s="180"/>
      <c r="J92" s="8"/>
      <c r="K92" s="24" t="s">
        <v>42</v>
      </c>
      <c r="L92" s="58"/>
    </row>
    <row r="93" spans="1:11" ht="30" customHeight="1">
      <c r="A93" s="291" t="s">
        <v>46</v>
      </c>
      <c r="B93" s="291"/>
      <c r="C93" s="291"/>
      <c r="D93" s="1">
        <v>60</v>
      </c>
      <c r="E93" s="2"/>
      <c r="F93" s="2"/>
      <c r="G93" s="2"/>
      <c r="H93" s="2"/>
      <c r="I93" s="180"/>
      <c r="J93" s="8"/>
      <c r="K93" s="24" t="s">
        <v>37</v>
      </c>
    </row>
    <row r="94" spans="1:12" ht="30" customHeight="1">
      <c r="A94" s="358" t="s">
        <v>82</v>
      </c>
      <c r="B94" s="359"/>
      <c r="C94" s="359"/>
      <c r="D94" s="172"/>
      <c r="E94" s="153">
        <f>E84+E77</f>
        <v>54.105000000000004</v>
      </c>
      <c r="F94" s="153">
        <f>F84+F77</f>
        <v>52.239999999999995</v>
      </c>
      <c r="G94" s="153">
        <f>G84+G77</f>
        <v>210.18</v>
      </c>
      <c r="H94" s="173">
        <f>H84+H77</f>
        <v>1527.3000000000002</v>
      </c>
      <c r="I94" s="187"/>
      <c r="J94" s="8"/>
      <c r="K94" s="23" t="s">
        <v>22</v>
      </c>
      <c r="L94" s="58" t="e">
        <f>#REF!+#REF!+#REF!</f>
        <v>#REF!</v>
      </c>
    </row>
    <row r="95" spans="1:12" ht="30" customHeight="1">
      <c r="A95" s="303" t="s">
        <v>14</v>
      </c>
      <c r="B95" s="301"/>
      <c r="C95" s="301"/>
      <c r="D95" s="301"/>
      <c r="E95" s="301"/>
      <c r="F95" s="301"/>
      <c r="G95" s="301"/>
      <c r="H95" s="301"/>
      <c r="I95" s="304"/>
      <c r="J95" s="8"/>
      <c r="K95" s="23" t="s">
        <v>24</v>
      </c>
      <c r="L95" s="112" t="e">
        <f>#REF!+#REF!+#REF!+#REF!+#REF!+#REF!+#REF!+#REF!+#REF!+#REF!+#REF!+#REF!+#REF!+#REF!</f>
        <v>#REF!</v>
      </c>
    </row>
    <row r="96" spans="1:12" ht="30" customHeight="1">
      <c r="A96" s="336" t="s">
        <v>1</v>
      </c>
      <c r="B96" s="330" t="s">
        <v>2</v>
      </c>
      <c r="C96" s="330" t="s">
        <v>3</v>
      </c>
      <c r="D96" s="295" t="s">
        <v>4</v>
      </c>
      <c r="E96" s="296"/>
      <c r="F96" s="296"/>
      <c r="G96" s="296"/>
      <c r="H96" s="297"/>
      <c r="I96" s="308" t="s">
        <v>81</v>
      </c>
      <c r="J96" s="8"/>
      <c r="K96" s="23" t="s">
        <v>21</v>
      </c>
      <c r="L96" s="32"/>
    </row>
    <row r="97" spans="1:12" ht="30" customHeight="1">
      <c r="A97" s="337"/>
      <c r="B97" s="331"/>
      <c r="C97" s="331"/>
      <c r="D97" s="5" t="s">
        <v>5</v>
      </c>
      <c r="E97" s="39" t="s">
        <v>6</v>
      </c>
      <c r="F97" s="39" t="s">
        <v>7</v>
      </c>
      <c r="G97" s="39" t="s">
        <v>8</v>
      </c>
      <c r="H97" s="46" t="s">
        <v>9</v>
      </c>
      <c r="I97" s="309"/>
      <c r="J97" s="8"/>
      <c r="K97" s="23" t="s">
        <v>25</v>
      </c>
      <c r="L97" s="58"/>
    </row>
    <row r="98" spans="1:12" ht="30" customHeight="1">
      <c r="A98" s="310" t="s">
        <v>10</v>
      </c>
      <c r="B98" s="311"/>
      <c r="C98" s="311"/>
      <c r="D98" s="169">
        <f>D99+D102+D103+D104</f>
        <v>580</v>
      </c>
      <c r="E98" s="48">
        <f>E99+E102+E103+E104+E105+E107</f>
        <v>17.7</v>
      </c>
      <c r="F98" s="48">
        <f>F99+F102+F103+F104+F105+F107</f>
        <v>19.180000000000003</v>
      </c>
      <c r="G98" s="48">
        <f>G99+G102+G103+G104+G105+G107</f>
        <v>81.60000000000001</v>
      </c>
      <c r="H98" s="48">
        <f>H99+H102+H103+H104+H105+H107</f>
        <v>569.0400000000001</v>
      </c>
      <c r="I98" s="179"/>
      <c r="J98" s="10"/>
      <c r="K98" s="23" t="s">
        <v>38</v>
      </c>
      <c r="L98" s="56">
        <f>C45</f>
        <v>200</v>
      </c>
    </row>
    <row r="99" spans="1:12" ht="30" customHeight="1">
      <c r="A99" s="384" t="s">
        <v>291</v>
      </c>
      <c r="B99" s="384"/>
      <c r="C99" s="384"/>
      <c r="D99" s="149">
        <v>100</v>
      </c>
      <c r="E99" s="2">
        <v>10.8</v>
      </c>
      <c r="F99" s="2">
        <v>10.9</v>
      </c>
      <c r="G99" s="2">
        <v>5.4</v>
      </c>
      <c r="H99" s="2">
        <f>G99*4+F99*9+E99*4</f>
        <v>162.90000000000003</v>
      </c>
      <c r="I99" s="180" t="s">
        <v>204</v>
      </c>
      <c r="J99" s="10"/>
      <c r="K99" s="23" t="s">
        <v>20</v>
      </c>
      <c r="L99" s="58" t="e">
        <f>#REF!+#REF!++#REF!</f>
        <v>#REF!</v>
      </c>
    </row>
    <row r="100" spans="1:11" ht="30" customHeight="1">
      <c r="A100" s="400" t="s">
        <v>52</v>
      </c>
      <c r="B100" s="401"/>
      <c r="C100" s="401"/>
      <c r="D100" s="401"/>
      <c r="E100" s="401"/>
      <c r="F100" s="401"/>
      <c r="G100" s="401"/>
      <c r="H100" s="401"/>
      <c r="I100" s="402"/>
      <c r="J100" s="66"/>
      <c r="K100" s="23" t="s">
        <v>26</v>
      </c>
    </row>
    <row r="101" spans="1:11" ht="30" customHeight="1">
      <c r="A101" s="324" t="s">
        <v>319</v>
      </c>
      <c r="B101" s="403"/>
      <c r="C101" s="403"/>
      <c r="D101" s="149">
        <v>100</v>
      </c>
      <c r="E101" s="2">
        <v>10.8</v>
      </c>
      <c r="F101" s="2">
        <v>10.9</v>
      </c>
      <c r="G101" s="2">
        <v>5.4</v>
      </c>
      <c r="H101" s="2">
        <f>G101*4+F101*9+E101*4</f>
        <v>162.90000000000003</v>
      </c>
      <c r="I101" s="180" t="s">
        <v>204</v>
      </c>
      <c r="J101" s="66"/>
      <c r="K101" s="22" t="s">
        <v>49</v>
      </c>
    </row>
    <row r="102" spans="1:12" ht="30" customHeight="1">
      <c r="A102" s="298" t="s">
        <v>130</v>
      </c>
      <c r="B102" s="298"/>
      <c r="C102" s="298"/>
      <c r="D102" s="1">
        <v>180</v>
      </c>
      <c r="E102" s="2">
        <v>2</v>
      </c>
      <c r="F102" s="2">
        <v>5.4</v>
      </c>
      <c r="G102" s="2">
        <v>29.2</v>
      </c>
      <c r="H102" s="2">
        <f>G102*4+F102*9+E102*4</f>
        <v>173.4</v>
      </c>
      <c r="I102" s="183" t="s">
        <v>131</v>
      </c>
      <c r="J102" s="7"/>
      <c r="K102" s="23" t="s">
        <v>27</v>
      </c>
      <c r="L102" s="57"/>
    </row>
    <row r="103" spans="1:12" ht="30" customHeight="1">
      <c r="A103" s="326" t="s">
        <v>111</v>
      </c>
      <c r="B103" s="327"/>
      <c r="C103" s="328"/>
      <c r="D103" s="1">
        <v>200</v>
      </c>
      <c r="E103" s="1">
        <v>2.8</v>
      </c>
      <c r="F103" s="1">
        <v>2.5</v>
      </c>
      <c r="G103" s="1">
        <v>15.1</v>
      </c>
      <c r="H103" s="2">
        <f>G103*4+F103*9+E103*4</f>
        <v>94.10000000000001</v>
      </c>
      <c r="I103" s="180" t="s">
        <v>112</v>
      </c>
      <c r="J103" s="7"/>
      <c r="K103" s="22" t="s">
        <v>79</v>
      </c>
      <c r="L103" s="166" t="e">
        <f>#REF!</f>
        <v>#REF!</v>
      </c>
    </row>
    <row r="104" spans="1:12" ht="30" customHeight="1">
      <c r="A104" s="292" t="s">
        <v>124</v>
      </c>
      <c r="B104" s="293"/>
      <c r="C104" s="294"/>
      <c r="D104" s="4">
        <v>100</v>
      </c>
      <c r="E104" s="158">
        <v>0.4</v>
      </c>
      <c r="F104" s="158">
        <v>0</v>
      </c>
      <c r="G104" s="158">
        <v>14.4</v>
      </c>
      <c r="H104" s="2">
        <f>E104*4+F104*9+G104*4</f>
        <v>59.2</v>
      </c>
      <c r="I104" s="189" t="s">
        <v>98</v>
      </c>
      <c r="J104" s="8"/>
      <c r="K104" s="23" t="s">
        <v>43</v>
      </c>
      <c r="L104" s="112"/>
    </row>
    <row r="105" spans="1:12" ht="30" customHeight="1">
      <c r="A105" s="326" t="s">
        <v>34</v>
      </c>
      <c r="B105" s="327"/>
      <c r="C105" s="328"/>
      <c r="D105" s="1">
        <v>20</v>
      </c>
      <c r="E105" s="2">
        <v>0.7</v>
      </c>
      <c r="F105" s="2">
        <v>0.1</v>
      </c>
      <c r="G105" s="2">
        <v>9.4</v>
      </c>
      <c r="H105" s="2">
        <v>40.52</v>
      </c>
      <c r="I105" s="180"/>
      <c r="J105" s="8"/>
      <c r="K105" s="22" t="s">
        <v>80</v>
      </c>
      <c r="L105" s="167"/>
    </row>
    <row r="106" spans="1:12" ht="30" customHeight="1">
      <c r="A106" s="332" t="s">
        <v>73</v>
      </c>
      <c r="B106" s="333"/>
      <c r="C106" s="334"/>
      <c r="D106" s="1">
        <v>20</v>
      </c>
      <c r="E106" s="2"/>
      <c r="F106" s="2"/>
      <c r="G106" s="2"/>
      <c r="H106" s="2"/>
      <c r="I106" s="180"/>
      <c r="J106" s="8"/>
      <c r="K106" s="22" t="s">
        <v>39</v>
      </c>
      <c r="L106" s="58" t="e">
        <f>#REF!</f>
        <v>#REF!</v>
      </c>
    </row>
    <row r="107" spans="1:12" ht="30" customHeight="1">
      <c r="A107" s="326" t="s">
        <v>47</v>
      </c>
      <c r="B107" s="327"/>
      <c r="C107" s="328"/>
      <c r="D107" s="3">
        <v>20</v>
      </c>
      <c r="E107" s="2">
        <v>1</v>
      </c>
      <c r="F107" s="2">
        <v>0.28</v>
      </c>
      <c r="G107" s="2">
        <v>8.1</v>
      </c>
      <c r="H107" s="2">
        <v>38.92</v>
      </c>
      <c r="I107" s="180"/>
      <c r="J107" s="8"/>
      <c r="K107" s="23" t="s">
        <v>28</v>
      </c>
      <c r="L107" s="58" t="e">
        <f>#REF!</f>
        <v>#REF!</v>
      </c>
    </row>
    <row r="108" spans="1:12" ht="30" customHeight="1">
      <c r="A108" s="332" t="s">
        <v>46</v>
      </c>
      <c r="B108" s="333"/>
      <c r="C108" s="334"/>
      <c r="D108" s="1">
        <v>20</v>
      </c>
      <c r="E108" s="2"/>
      <c r="F108" s="2"/>
      <c r="G108" s="2"/>
      <c r="H108" s="2"/>
      <c r="I108" s="180"/>
      <c r="J108" s="8"/>
      <c r="K108" s="25" t="s">
        <v>29</v>
      </c>
      <c r="L108" s="58" t="e">
        <f>#REF!+#REF!</f>
        <v>#REF!</v>
      </c>
    </row>
    <row r="109" spans="1:12" ht="30" customHeight="1">
      <c r="A109" s="310" t="s">
        <v>86</v>
      </c>
      <c r="B109" s="311"/>
      <c r="C109" s="311"/>
      <c r="D109" s="159">
        <f>D110+270+D114+D117+D118</f>
        <v>850</v>
      </c>
      <c r="E109" s="48">
        <f>E110+E113+E114+E117+E118+E119+E121</f>
        <v>29.613333333333333</v>
      </c>
      <c r="F109" s="48">
        <f>F110+F113+F114+F117+F118+F119+F121</f>
        <v>26.04</v>
      </c>
      <c r="G109" s="48">
        <f>G110+G113+G114+G117+G118+G119+G121</f>
        <v>144.48</v>
      </c>
      <c r="H109" s="48">
        <f>H110+H113+H114+H117+H118+H119+H121</f>
        <v>930.7333333333333</v>
      </c>
      <c r="I109" s="179"/>
      <c r="J109" s="8"/>
      <c r="K109" s="49" t="s">
        <v>50</v>
      </c>
      <c r="L109" s="58">
        <f>D37</f>
        <v>125</v>
      </c>
    </row>
    <row r="110" spans="1:21" ht="30" customHeight="1">
      <c r="A110" s="85" t="s">
        <v>150</v>
      </c>
      <c r="B110" s="37">
        <f>C110*1.82</f>
        <v>182</v>
      </c>
      <c r="C110" s="38">
        <v>100</v>
      </c>
      <c r="D110" s="1">
        <v>100</v>
      </c>
      <c r="E110" s="2">
        <v>0.8333333333333334</v>
      </c>
      <c r="F110" s="2">
        <v>0.1</v>
      </c>
      <c r="G110" s="2">
        <v>1.6</v>
      </c>
      <c r="H110" s="2">
        <v>10.633333333333335</v>
      </c>
      <c r="I110" s="180" t="s">
        <v>151</v>
      </c>
      <c r="J110" s="8"/>
      <c r="K110" s="22" t="s">
        <v>30</v>
      </c>
      <c r="L110" s="58"/>
      <c r="M110" s="66"/>
      <c r="N110" s="66"/>
      <c r="O110" s="66"/>
      <c r="P110" s="66"/>
      <c r="Q110" s="66"/>
      <c r="R110" s="66"/>
      <c r="S110" s="66"/>
      <c r="T110" s="66"/>
      <c r="U110" s="66"/>
    </row>
    <row r="111" spans="1:21" ht="30" customHeight="1">
      <c r="A111" s="364" t="s">
        <v>52</v>
      </c>
      <c r="B111" s="365"/>
      <c r="C111" s="365"/>
      <c r="D111" s="365"/>
      <c r="E111" s="365"/>
      <c r="F111" s="365"/>
      <c r="G111" s="365"/>
      <c r="H111" s="366"/>
      <c r="I111" s="287"/>
      <c r="J111" s="8"/>
      <c r="K111" s="22" t="s">
        <v>31</v>
      </c>
      <c r="L111" s="58" t="e">
        <f>#REF!</f>
        <v>#REF!</v>
      </c>
      <c r="M111" s="329"/>
      <c r="N111" s="329"/>
      <c r="O111" s="329"/>
      <c r="P111" s="43"/>
      <c r="Q111" s="28"/>
      <c r="R111" s="28"/>
      <c r="S111" s="28"/>
      <c r="T111" s="113"/>
      <c r="U111" s="114"/>
    </row>
    <row r="112" spans="1:21" ht="30" customHeight="1">
      <c r="A112" s="312" t="s">
        <v>113</v>
      </c>
      <c r="B112" s="313"/>
      <c r="C112" s="314"/>
      <c r="D112" s="1">
        <v>100</v>
      </c>
      <c r="E112" s="2">
        <v>0.7000000000000001</v>
      </c>
      <c r="F112" s="2">
        <v>0.1</v>
      </c>
      <c r="G112" s="2">
        <v>1.9</v>
      </c>
      <c r="H112" s="2">
        <v>11.299999999999999</v>
      </c>
      <c r="I112" s="180" t="s">
        <v>114</v>
      </c>
      <c r="J112" s="8"/>
      <c r="K112" s="23" t="s">
        <v>44</v>
      </c>
      <c r="L112" s="56" t="e">
        <f>#REF!</f>
        <v>#REF!</v>
      </c>
      <c r="M112" s="115"/>
      <c r="N112" s="93"/>
      <c r="O112" s="50"/>
      <c r="P112" s="71"/>
      <c r="Q112" s="116"/>
      <c r="R112" s="116"/>
      <c r="S112" s="116"/>
      <c r="T112" s="117"/>
      <c r="U112" s="71"/>
    </row>
    <row r="113" spans="1:21" ht="30" customHeight="1">
      <c r="A113" s="335" t="s">
        <v>145</v>
      </c>
      <c r="B113" s="335"/>
      <c r="C113" s="335"/>
      <c r="D113" s="160" t="s">
        <v>90</v>
      </c>
      <c r="E113" s="160">
        <v>3.1</v>
      </c>
      <c r="F113" s="160">
        <v>4.1</v>
      </c>
      <c r="G113" s="160">
        <v>31.7</v>
      </c>
      <c r="H113" s="19">
        <f>E113*4+F113*9+G113*4</f>
        <v>176.1</v>
      </c>
      <c r="I113" s="185" t="s">
        <v>146</v>
      </c>
      <c r="J113" s="9"/>
      <c r="K113" s="22" t="s">
        <v>32</v>
      </c>
      <c r="L113" s="58" t="e">
        <f>#REF!+#REF!</f>
        <v>#REF!</v>
      </c>
      <c r="M113" s="115"/>
      <c r="N113" s="93"/>
      <c r="O113" s="50"/>
      <c r="P113" s="71"/>
      <c r="Q113" s="116"/>
      <c r="R113" s="116"/>
      <c r="S113" s="116"/>
      <c r="T113" s="117"/>
      <c r="U113" s="71"/>
    </row>
    <row r="114" spans="1:21" ht="30" customHeight="1">
      <c r="A114" s="291" t="s">
        <v>321</v>
      </c>
      <c r="B114" s="291"/>
      <c r="C114" s="291"/>
      <c r="D114" s="1">
        <v>100</v>
      </c>
      <c r="E114" s="2">
        <v>15.5</v>
      </c>
      <c r="F114" s="2">
        <v>12.9</v>
      </c>
      <c r="G114" s="2">
        <v>14.4</v>
      </c>
      <c r="H114" s="2">
        <f>G114*4+F114*9+E114*4</f>
        <v>235.70000000000002</v>
      </c>
      <c r="I114" s="183" t="s">
        <v>147</v>
      </c>
      <c r="J114" s="9"/>
      <c r="K114" s="22" t="s">
        <v>23</v>
      </c>
      <c r="L114" s="58" t="e">
        <f>#REF!+#REF!+#REF!</f>
        <v>#REF!</v>
      </c>
      <c r="M114" s="115"/>
      <c r="N114" s="93"/>
      <c r="O114" s="50"/>
      <c r="P114" s="71"/>
      <c r="Q114" s="116"/>
      <c r="R114" s="86"/>
      <c r="S114" s="86"/>
      <c r="T114" s="50"/>
      <c r="U114" s="118"/>
    </row>
    <row r="115" spans="1:21" ht="30" customHeight="1">
      <c r="A115" s="305" t="s">
        <v>52</v>
      </c>
      <c r="B115" s="306"/>
      <c r="C115" s="306"/>
      <c r="D115" s="306"/>
      <c r="E115" s="306"/>
      <c r="F115" s="306"/>
      <c r="G115" s="306"/>
      <c r="H115" s="306"/>
      <c r="I115" s="307"/>
      <c r="J115" s="9"/>
      <c r="K115" s="23" t="s">
        <v>33</v>
      </c>
      <c r="L115" s="58" t="e">
        <f>#REF!</f>
        <v>#REF!</v>
      </c>
      <c r="M115" s="119"/>
      <c r="N115" s="93"/>
      <c r="O115" s="50"/>
      <c r="P115" s="71"/>
      <c r="Q115" s="116"/>
      <c r="R115" s="86"/>
      <c r="S115" s="86"/>
      <c r="T115" s="50"/>
      <c r="U115" s="118"/>
    </row>
    <row r="116" spans="1:21" ht="30" customHeight="1">
      <c r="A116" s="324" t="s">
        <v>322</v>
      </c>
      <c r="B116" s="341"/>
      <c r="C116" s="341"/>
      <c r="D116" s="1">
        <v>100</v>
      </c>
      <c r="E116" s="2">
        <v>15.5</v>
      </c>
      <c r="F116" s="2">
        <v>12.9</v>
      </c>
      <c r="G116" s="2">
        <v>14.4</v>
      </c>
      <c r="H116" s="2">
        <f>G116*4+F116*9+E116*4</f>
        <v>235.70000000000002</v>
      </c>
      <c r="I116" s="183" t="s">
        <v>147</v>
      </c>
      <c r="J116" s="9"/>
      <c r="K116" s="23" t="s">
        <v>48</v>
      </c>
      <c r="L116" s="57"/>
      <c r="M116" s="115"/>
      <c r="N116" s="93"/>
      <c r="O116" s="50"/>
      <c r="P116" s="71"/>
      <c r="Q116" s="116"/>
      <c r="R116" s="86"/>
      <c r="S116" s="86"/>
      <c r="T116" s="50"/>
      <c r="U116" s="118"/>
    </row>
    <row r="117" spans="1:21" ht="30" customHeight="1">
      <c r="A117" s="312" t="s">
        <v>148</v>
      </c>
      <c r="B117" s="313"/>
      <c r="C117" s="314"/>
      <c r="D117" s="1">
        <v>180</v>
      </c>
      <c r="E117" s="2">
        <v>4.9</v>
      </c>
      <c r="F117" s="19">
        <v>7.7</v>
      </c>
      <c r="G117" s="2">
        <v>33</v>
      </c>
      <c r="H117" s="175">
        <f>E117*4+F117*9+G117*4</f>
        <v>220.9</v>
      </c>
      <c r="I117" s="185" t="s">
        <v>149</v>
      </c>
      <c r="J117" s="9"/>
      <c r="K117" s="168" t="s">
        <v>78</v>
      </c>
      <c r="M117" s="115"/>
      <c r="N117" s="120"/>
      <c r="O117" s="121"/>
      <c r="P117" s="74"/>
      <c r="Q117" s="69"/>
      <c r="R117" s="122"/>
      <c r="S117" s="122"/>
      <c r="T117" s="121"/>
      <c r="U117" s="123"/>
    </row>
    <row r="118" spans="1:21" ht="30" customHeight="1">
      <c r="A118" s="178" t="s">
        <v>261</v>
      </c>
      <c r="B118" s="1">
        <v>200</v>
      </c>
      <c r="C118" s="1">
        <v>200</v>
      </c>
      <c r="D118" s="1">
        <v>200</v>
      </c>
      <c r="E118" s="2">
        <v>0.4</v>
      </c>
      <c r="F118" s="2">
        <v>0</v>
      </c>
      <c r="G118" s="2">
        <v>22</v>
      </c>
      <c r="H118" s="2">
        <f>E118*4+F118*9+G118*4</f>
        <v>89.6</v>
      </c>
      <c r="I118" s="206" t="s">
        <v>262</v>
      </c>
      <c r="J118" s="9"/>
      <c r="M118" s="115"/>
      <c r="N118" s="124"/>
      <c r="O118" s="125"/>
      <c r="P118" s="74"/>
      <c r="Q118" s="69"/>
      <c r="R118" s="69"/>
      <c r="S118" s="69"/>
      <c r="T118" s="126"/>
      <c r="U118" s="127"/>
    </row>
    <row r="119" spans="1:21" ht="30" customHeight="1">
      <c r="A119" s="298" t="s">
        <v>34</v>
      </c>
      <c r="B119" s="298"/>
      <c r="C119" s="298"/>
      <c r="D119" s="1">
        <v>40</v>
      </c>
      <c r="E119" s="2">
        <v>1.88</v>
      </c>
      <c r="F119" s="2">
        <v>0.4</v>
      </c>
      <c r="G119" s="2">
        <v>17.48</v>
      </c>
      <c r="H119" s="2">
        <v>81.04</v>
      </c>
      <c r="I119" s="180"/>
      <c r="J119" s="9"/>
      <c r="M119" s="115"/>
      <c r="N119" s="93"/>
      <c r="O119" s="50"/>
      <c r="P119" s="71"/>
      <c r="Q119" s="116"/>
      <c r="R119" s="116"/>
      <c r="S119" s="116"/>
      <c r="T119" s="117"/>
      <c r="U119" s="128"/>
    </row>
    <row r="120" spans="1:21" ht="30" customHeight="1">
      <c r="A120" s="291" t="s">
        <v>73</v>
      </c>
      <c r="B120" s="291"/>
      <c r="C120" s="291"/>
      <c r="D120" s="1">
        <v>40</v>
      </c>
      <c r="E120" s="2"/>
      <c r="F120" s="2"/>
      <c r="G120" s="2"/>
      <c r="H120" s="2"/>
      <c r="I120" s="180"/>
      <c r="J120" s="9"/>
      <c r="M120" s="115"/>
      <c r="N120" s="93"/>
      <c r="O120" s="50"/>
      <c r="P120" s="71"/>
      <c r="Q120" s="116"/>
      <c r="R120" s="116"/>
      <c r="S120" s="116"/>
      <c r="T120" s="117"/>
      <c r="U120" s="128"/>
    </row>
    <row r="121" spans="1:21" ht="30" customHeight="1">
      <c r="A121" s="298" t="s">
        <v>47</v>
      </c>
      <c r="B121" s="298"/>
      <c r="C121" s="298"/>
      <c r="D121" s="3">
        <v>60</v>
      </c>
      <c r="E121" s="2">
        <v>3</v>
      </c>
      <c r="F121" s="2">
        <v>0.8400000000000001</v>
      </c>
      <c r="G121" s="2">
        <v>24.299999999999997</v>
      </c>
      <c r="H121" s="2">
        <v>116.76</v>
      </c>
      <c r="I121" s="180"/>
      <c r="J121" s="9"/>
      <c r="M121" s="66"/>
      <c r="N121" s="66"/>
      <c r="O121" s="66"/>
      <c r="P121" s="66"/>
      <c r="Q121" s="66"/>
      <c r="R121" s="66"/>
      <c r="S121" s="66"/>
      <c r="T121" s="66"/>
      <c r="U121" s="66"/>
    </row>
    <row r="122" spans="1:10" ht="30" customHeight="1">
      <c r="A122" s="291" t="s">
        <v>46</v>
      </c>
      <c r="B122" s="291"/>
      <c r="C122" s="291"/>
      <c r="D122" s="1">
        <v>60</v>
      </c>
      <c r="E122" s="2"/>
      <c r="F122" s="2"/>
      <c r="G122" s="2"/>
      <c r="H122" s="2"/>
      <c r="I122" s="180"/>
      <c r="J122" s="9"/>
    </row>
    <row r="123" spans="1:10" ht="30" customHeight="1">
      <c r="A123" s="358" t="s">
        <v>82</v>
      </c>
      <c r="B123" s="359"/>
      <c r="C123" s="359"/>
      <c r="D123" s="172"/>
      <c r="E123" s="153">
        <f>E98+E109</f>
        <v>47.31333333333333</v>
      </c>
      <c r="F123" s="153">
        <f>F98+F109</f>
        <v>45.22</v>
      </c>
      <c r="G123" s="153">
        <f>G98+G109</f>
        <v>226.07999999999998</v>
      </c>
      <c r="H123" s="173">
        <f>H98+H109</f>
        <v>1499.7733333333335</v>
      </c>
      <c r="I123" s="187"/>
      <c r="J123" s="9"/>
    </row>
    <row r="124" spans="1:10" ht="30" customHeight="1">
      <c r="A124" s="289" t="s">
        <v>294</v>
      </c>
      <c r="B124" s="290"/>
      <c r="C124" s="290"/>
      <c r="D124" s="290"/>
      <c r="E124" s="153">
        <f>(E98+E77+E54+E30+E7)/5</f>
        <v>22.226666666666667</v>
      </c>
      <c r="F124" s="153">
        <f>(F98+F77+F54+F30+F7)/5</f>
        <v>21.658</v>
      </c>
      <c r="G124" s="153">
        <f>(G98+G77+G54+G30+G7)/5</f>
        <v>84.64333333333333</v>
      </c>
      <c r="H124" s="153">
        <f>(H98+H77+H54+H30+H7)/5</f>
        <v>621.934</v>
      </c>
      <c r="I124" s="320" t="s">
        <v>303</v>
      </c>
      <c r="J124" s="9"/>
    </row>
    <row r="125" spans="1:10" ht="30" customHeight="1">
      <c r="A125" s="323" t="s">
        <v>296</v>
      </c>
      <c r="B125" s="290"/>
      <c r="C125" s="290"/>
      <c r="D125" s="290"/>
      <c r="E125" s="235" t="s">
        <v>297</v>
      </c>
      <c r="F125" s="235" t="s">
        <v>297</v>
      </c>
      <c r="G125" s="235" t="s">
        <v>298</v>
      </c>
      <c r="H125" s="235" t="s">
        <v>75</v>
      </c>
      <c r="I125" s="321"/>
      <c r="J125" s="9"/>
    </row>
    <row r="126" spans="1:21" s="32" customFormat="1" ht="30" customHeight="1">
      <c r="A126" s="289" t="s">
        <v>295</v>
      </c>
      <c r="B126" s="290"/>
      <c r="C126" s="290"/>
      <c r="D126" s="290"/>
      <c r="E126" s="153">
        <f>(E109+E84+E61+E40+E16)/5</f>
        <v>27.109666666666662</v>
      </c>
      <c r="F126" s="153">
        <f>(F109+F84+F61+F40+F16)/5</f>
        <v>27.827999999999996</v>
      </c>
      <c r="G126" s="153">
        <f>(G109+G84+G61+G40+G16)/5</f>
        <v>129.205</v>
      </c>
      <c r="H126" s="153">
        <f>(H109+H84+H61+H40+H16)/5</f>
        <v>875.7106666666666</v>
      </c>
      <c r="I126" s="320" t="s">
        <v>304</v>
      </c>
      <c r="J126" s="9"/>
      <c r="M126" s="56"/>
      <c r="N126" s="56"/>
      <c r="O126" s="56"/>
      <c r="P126" s="56"/>
      <c r="Q126" s="56"/>
      <c r="R126" s="56"/>
      <c r="S126" s="56"/>
      <c r="T126" s="56"/>
      <c r="U126" s="56"/>
    </row>
    <row r="127" spans="1:10" ht="30" customHeight="1">
      <c r="A127" s="323" t="s">
        <v>299</v>
      </c>
      <c r="B127" s="290"/>
      <c r="C127" s="290"/>
      <c r="D127" s="290"/>
      <c r="E127" s="235" t="s">
        <v>300</v>
      </c>
      <c r="F127" s="235" t="s">
        <v>301</v>
      </c>
      <c r="G127" s="235" t="s">
        <v>302</v>
      </c>
      <c r="H127" s="235" t="s">
        <v>76</v>
      </c>
      <c r="I127" s="321"/>
      <c r="J127" s="9"/>
    </row>
    <row r="128" spans="1:10" ht="30" customHeight="1">
      <c r="A128" s="289" t="s">
        <v>305</v>
      </c>
      <c r="B128" s="290"/>
      <c r="C128" s="290"/>
      <c r="D128" s="290"/>
      <c r="E128" s="153">
        <f>(E26+E50+E73+E94+E123)/5</f>
        <v>49.336333333333336</v>
      </c>
      <c r="F128" s="153">
        <f>(F26+F50+F73+F94+F123)/5</f>
        <v>49.486</v>
      </c>
      <c r="G128" s="153">
        <f>(G26+G50+G73+G94+G123)/5</f>
        <v>213.8483333333333</v>
      </c>
      <c r="H128" s="173">
        <f>(H26+H50+H73+H94+H123)/5</f>
        <v>1497.6446666666666</v>
      </c>
      <c r="I128" s="320" t="s">
        <v>312</v>
      </c>
      <c r="J128" s="9"/>
    </row>
    <row r="129" spans="1:10" ht="30" customHeight="1">
      <c r="A129" s="323" t="s">
        <v>306</v>
      </c>
      <c r="B129" s="290"/>
      <c r="C129" s="290"/>
      <c r="D129" s="290"/>
      <c r="E129" s="235" t="s">
        <v>307</v>
      </c>
      <c r="F129" s="235" t="s">
        <v>308</v>
      </c>
      <c r="G129" s="235" t="s">
        <v>309</v>
      </c>
      <c r="H129" s="235" t="s">
        <v>310</v>
      </c>
      <c r="I129" s="322"/>
      <c r="J129" s="9"/>
    </row>
    <row r="130" spans="1:10" ht="30" customHeight="1">
      <c r="A130" s="289" t="s">
        <v>84</v>
      </c>
      <c r="B130" s="290"/>
      <c r="C130" s="290"/>
      <c r="D130" s="290"/>
      <c r="E130" s="153">
        <v>90</v>
      </c>
      <c r="F130" s="153">
        <v>92</v>
      </c>
      <c r="G130" s="153">
        <v>383</v>
      </c>
      <c r="H130" s="153">
        <v>2720</v>
      </c>
      <c r="I130" s="197"/>
      <c r="J130" s="9"/>
    </row>
    <row r="131" spans="1:21" ht="30" customHeight="1">
      <c r="A131" s="299" t="s">
        <v>15</v>
      </c>
      <c r="B131" s="300"/>
      <c r="C131" s="300"/>
      <c r="D131" s="300"/>
      <c r="E131" s="300"/>
      <c r="F131" s="300"/>
      <c r="G131" s="300"/>
      <c r="H131" s="301"/>
      <c r="I131" s="302"/>
      <c r="J131" s="31"/>
      <c r="M131" s="32"/>
      <c r="N131" s="32"/>
      <c r="O131" s="32"/>
      <c r="P131" s="32"/>
      <c r="Q131" s="32"/>
      <c r="R131" s="32"/>
      <c r="S131" s="32"/>
      <c r="T131" s="32"/>
      <c r="U131" s="32"/>
    </row>
    <row r="132" spans="1:10" ht="30" customHeight="1">
      <c r="A132" s="336" t="s">
        <v>1</v>
      </c>
      <c r="B132" s="330" t="s">
        <v>2</v>
      </c>
      <c r="C132" s="330" t="s">
        <v>3</v>
      </c>
      <c r="D132" s="295" t="s">
        <v>4</v>
      </c>
      <c r="E132" s="296"/>
      <c r="F132" s="296"/>
      <c r="G132" s="296"/>
      <c r="H132" s="297"/>
      <c r="I132" s="308" t="s">
        <v>81</v>
      </c>
      <c r="J132" s="9"/>
    </row>
    <row r="133" spans="1:10" ht="30" customHeight="1">
      <c r="A133" s="337"/>
      <c r="B133" s="331"/>
      <c r="C133" s="331"/>
      <c r="D133" s="5" t="s">
        <v>5</v>
      </c>
      <c r="E133" s="39" t="s">
        <v>6</v>
      </c>
      <c r="F133" s="39" t="s">
        <v>7</v>
      </c>
      <c r="G133" s="39" t="s">
        <v>8</v>
      </c>
      <c r="H133" s="46" t="s">
        <v>9</v>
      </c>
      <c r="I133" s="309"/>
      <c r="J133" s="9"/>
    </row>
    <row r="134" spans="1:10" ht="30" customHeight="1">
      <c r="A134" s="310" t="s">
        <v>10</v>
      </c>
      <c r="B134" s="311"/>
      <c r="C134" s="311"/>
      <c r="D134" s="169">
        <f>205+D136+D137+D138</f>
        <v>590</v>
      </c>
      <c r="E134" s="48">
        <f>E135+E136+E137+E138+E139+E141</f>
        <v>12.399999999999999</v>
      </c>
      <c r="F134" s="48">
        <f>F135+F136+F137+F138+F139+F141</f>
        <v>13.78</v>
      </c>
      <c r="G134" s="48">
        <f>G135+G136+G137+G138+G139+G141</f>
        <v>96.8</v>
      </c>
      <c r="H134" s="169">
        <f>H135+H136+H137+H138+H139+H141</f>
        <v>560.04</v>
      </c>
      <c r="I134" s="179"/>
      <c r="J134" s="9"/>
    </row>
    <row r="135" spans="1:10" ht="30" customHeight="1">
      <c r="A135" s="291" t="s">
        <v>271</v>
      </c>
      <c r="B135" s="291"/>
      <c r="C135" s="291"/>
      <c r="D135" s="1" t="s">
        <v>51</v>
      </c>
      <c r="E135" s="19">
        <v>4.8</v>
      </c>
      <c r="F135" s="19">
        <v>6.9</v>
      </c>
      <c r="G135" s="19">
        <v>28</v>
      </c>
      <c r="H135" s="2">
        <f>E135*4+F135*9+G135*4</f>
        <v>193.3</v>
      </c>
      <c r="I135" s="206" t="s">
        <v>259</v>
      </c>
      <c r="J135" s="9"/>
    </row>
    <row r="136" spans="1:10" ht="30" customHeight="1">
      <c r="A136" s="324" t="s">
        <v>272</v>
      </c>
      <c r="B136" s="324"/>
      <c r="C136" s="214"/>
      <c r="D136" s="156">
        <v>60</v>
      </c>
      <c r="E136" s="19">
        <v>1.8</v>
      </c>
      <c r="F136" s="19">
        <v>2.5</v>
      </c>
      <c r="G136" s="19">
        <v>32</v>
      </c>
      <c r="H136" s="2">
        <f>E136*4+F136*9+G136*4</f>
        <v>157.7</v>
      </c>
      <c r="I136" s="206"/>
      <c r="J136" s="9"/>
    </row>
    <row r="137" spans="1:10" ht="30" customHeight="1">
      <c r="A137" s="291" t="s">
        <v>289</v>
      </c>
      <c r="B137" s="291"/>
      <c r="C137" s="291"/>
      <c r="D137" s="160">
        <v>200</v>
      </c>
      <c r="E137" s="2">
        <v>2.3</v>
      </c>
      <c r="F137" s="19">
        <v>2.5</v>
      </c>
      <c r="G137" s="2">
        <v>14.8</v>
      </c>
      <c r="H137" s="19">
        <f>G137*4+F137*9+E137*4</f>
        <v>90.9</v>
      </c>
      <c r="I137" s="217" t="s">
        <v>290</v>
      </c>
      <c r="J137" s="8"/>
    </row>
    <row r="138" spans="1:10" ht="30" customHeight="1">
      <c r="A138" s="292" t="s">
        <v>56</v>
      </c>
      <c r="B138" s="293"/>
      <c r="C138" s="294"/>
      <c r="D138" s="1">
        <v>125</v>
      </c>
      <c r="E138" s="2">
        <v>1.8</v>
      </c>
      <c r="F138" s="2">
        <v>1.5</v>
      </c>
      <c r="G138" s="2">
        <v>4.5</v>
      </c>
      <c r="H138" s="2">
        <f>E138*4+F138*9+G138*4</f>
        <v>38.7</v>
      </c>
      <c r="I138" s="180"/>
      <c r="J138" s="67"/>
    </row>
    <row r="139" spans="1:10" ht="30" customHeight="1">
      <c r="A139" s="326" t="s">
        <v>34</v>
      </c>
      <c r="B139" s="327"/>
      <c r="C139" s="328"/>
      <c r="D139" s="1">
        <v>20</v>
      </c>
      <c r="E139" s="2">
        <v>0.7</v>
      </c>
      <c r="F139" s="2">
        <v>0.1</v>
      </c>
      <c r="G139" s="2">
        <v>9.4</v>
      </c>
      <c r="H139" s="2">
        <v>40.52</v>
      </c>
      <c r="I139" s="180"/>
      <c r="J139" s="67"/>
    </row>
    <row r="140" spans="1:10" ht="30" customHeight="1">
      <c r="A140" s="332" t="s">
        <v>73</v>
      </c>
      <c r="B140" s="333"/>
      <c r="C140" s="334"/>
      <c r="D140" s="1">
        <v>20</v>
      </c>
      <c r="E140" s="2"/>
      <c r="F140" s="2"/>
      <c r="G140" s="2"/>
      <c r="H140" s="2"/>
      <c r="I140" s="180"/>
      <c r="J140" s="67"/>
    </row>
    <row r="141" spans="1:10" ht="30" customHeight="1">
      <c r="A141" s="326" t="s">
        <v>47</v>
      </c>
      <c r="B141" s="327"/>
      <c r="C141" s="328"/>
      <c r="D141" s="3">
        <v>20</v>
      </c>
      <c r="E141" s="2">
        <v>1</v>
      </c>
      <c r="F141" s="2">
        <v>0.28</v>
      </c>
      <c r="G141" s="2">
        <v>8.1</v>
      </c>
      <c r="H141" s="2">
        <v>38.92</v>
      </c>
      <c r="I141" s="180"/>
      <c r="J141" s="67"/>
    </row>
    <row r="142" spans="1:10" ht="30" customHeight="1">
      <c r="A142" s="332" t="s">
        <v>46</v>
      </c>
      <c r="B142" s="333"/>
      <c r="C142" s="334"/>
      <c r="D142" s="1">
        <v>20</v>
      </c>
      <c r="E142" s="2"/>
      <c r="F142" s="2"/>
      <c r="G142" s="2"/>
      <c r="H142" s="2"/>
      <c r="I142" s="180"/>
      <c r="J142" s="67"/>
    </row>
    <row r="143" spans="1:10" ht="30" customHeight="1">
      <c r="A143" s="310" t="s">
        <v>86</v>
      </c>
      <c r="B143" s="311"/>
      <c r="C143" s="311"/>
      <c r="D143" s="159">
        <f>D144+255+D148+D149+D150+D151</f>
        <v>935</v>
      </c>
      <c r="E143" s="48">
        <f>E144+E147+E148+E149+E150+E152+E154+E151</f>
        <v>29.779999999999994</v>
      </c>
      <c r="F143" s="48">
        <f>F144+F147+F148+F149+F150+F152+F154+F151</f>
        <v>31.74</v>
      </c>
      <c r="G143" s="48">
        <f>G144+G147+G148+G149+G150+G152+G154+G151</f>
        <v>132.28</v>
      </c>
      <c r="H143" s="48">
        <f>H144+H147+H148+H149+H150+H152+H154+H151</f>
        <v>933.9000000000001</v>
      </c>
      <c r="I143" s="179"/>
      <c r="J143" s="67"/>
    </row>
    <row r="144" spans="1:10" ht="30" customHeight="1">
      <c r="A144" s="298" t="s">
        <v>334</v>
      </c>
      <c r="B144" s="367"/>
      <c r="C144" s="367"/>
      <c r="D144" s="160">
        <v>100</v>
      </c>
      <c r="E144" s="19">
        <v>2.4</v>
      </c>
      <c r="F144" s="19">
        <v>5</v>
      </c>
      <c r="G144" s="19">
        <v>6.3</v>
      </c>
      <c r="H144" s="156">
        <f>E144*4+F144*9+G144*4</f>
        <v>79.8</v>
      </c>
      <c r="I144" s="185" t="s">
        <v>333</v>
      </c>
      <c r="J144" s="67"/>
    </row>
    <row r="145" spans="1:10" ht="30" customHeight="1">
      <c r="A145" s="364" t="s">
        <v>52</v>
      </c>
      <c r="B145" s="365"/>
      <c r="C145" s="365"/>
      <c r="D145" s="365"/>
      <c r="E145" s="365"/>
      <c r="F145" s="365"/>
      <c r="G145" s="365"/>
      <c r="H145" s="366"/>
      <c r="I145" s="287"/>
      <c r="J145" s="67"/>
    </row>
    <row r="146" spans="1:10" ht="30" customHeight="1">
      <c r="A146" s="374" t="s">
        <v>156</v>
      </c>
      <c r="B146" s="374"/>
      <c r="C146" s="374"/>
      <c r="D146" s="1">
        <v>100</v>
      </c>
      <c r="E146" s="2">
        <v>1</v>
      </c>
      <c r="F146" s="2">
        <v>5.1</v>
      </c>
      <c r="G146" s="2">
        <v>3.5</v>
      </c>
      <c r="H146" s="2">
        <f>E146*4+F146*9+G146*4</f>
        <v>63.9</v>
      </c>
      <c r="I146" s="180" t="s">
        <v>157</v>
      </c>
      <c r="J146" s="67"/>
    </row>
    <row r="147" spans="1:10" ht="30" customHeight="1">
      <c r="A147" s="361" t="s">
        <v>159</v>
      </c>
      <c r="B147" s="341"/>
      <c r="C147" s="341"/>
      <c r="D147" s="176" t="s">
        <v>88</v>
      </c>
      <c r="E147" s="158">
        <v>7.7</v>
      </c>
      <c r="F147" s="158">
        <v>9.7</v>
      </c>
      <c r="G147" s="158">
        <v>18.7</v>
      </c>
      <c r="H147" s="19">
        <f>E147*4+F147*9+G147*4</f>
        <v>192.89999999999998</v>
      </c>
      <c r="I147" s="185" t="s">
        <v>158</v>
      </c>
      <c r="J147" s="67"/>
    </row>
    <row r="148" spans="1:10" ht="30" customHeight="1">
      <c r="A148" s="376" t="s">
        <v>160</v>
      </c>
      <c r="B148" s="376"/>
      <c r="C148" s="376"/>
      <c r="D148" s="4">
        <v>100</v>
      </c>
      <c r="E148" s="147">
        <v>10.3</v>
      </c>
      <c r="F148" s="147">
        <v>9.9</v>
      </c>
      <c r="G148" s="147">
        <v>3.8</v>
      </c>
      <c r="H148" s="2">
        <f>E148*4+F148*9+G148*4</f>
        <v>145.5</v>
      </c>
      <c r="I148" s="183" t="s">
        <v>161</v>
      </c>
      <c r="J148" s="67"/>
    </row>
    <row r="149" spans="1:10" ht="30" customHeight="1">
      <c r="A149" s="355" t="s">
        <v>109</v>
      </c>
      <c r="B149" s="356"/>
      <c r="C149" s="357"/>
      <c r="D149" s="1">
        <v>180</v>
      </c>
      <c r="E149" s="40">
        <v>3.9</v>
      </c>
      <c r="F149" s="40">
        <v>5.9</v>
      </c>
      <c r="G149" s="40">
        <v>26.7</v>
      </c>
      <c r="H149" s="2">
        <f>E149*4+F149*9+G149*4</f>
        <v>175.5</v>
      </c>
      <c r="I149" s="180" t="s">
        <v>110</v>
      </c>
      <c r="J149" s="67"/>
    </row>
    <row r="150" spans="1:10" ht="30" customHeight="1">
      <c r="A150" s="298" t="s">
        <v>141</v>
      </c>
      <c r="B150" s="298"/>
      <c r="C150" s="298"/>
      <c r="D150" s="160">
        <v>200</v>
      </c>
      <c r="E150" s="19">
        <v>0.2</v>
      </c>
      <c r="F150" s="19">
        <v>0</v>
      </c>
      <c r="G150" s="19">
        <v>20.6</v>
      </c>
      <c r="H150" s="158">
        <f>G150*4+F150*9+E150*4</f>
        <v>83.2</v>
      </c>
      <c r="I150" s="187" t="s">
        <v>142</v>
      </c>
      <c r="J150" s="67"/>
    </row>
    <row r="151" spans="1:10" ht="30" customHeight="1">
      <c r="A151" s="292" t="s">
        <v>124</v>
      </c>
      <c r="B151" s="293"/>
      <c r="C151" s="294"/>
      <c r="D151" s="4">
        <v>100</v>
      </c>
      <c r="E151" s="158">
        <v>0.4</v>
      </c>
      <c r="F151" s="158">
        <v>0</v>
      </c>
      <c r="G151" s="158">
        <v>14.4</v>
      </c>
      <c r="H151" s="2">
        <f>E151*4+F151*9+G151*4</f>
        <v>59.2</v>
      </c>
      <c r="I151" s="180" t="s">
        <v>125</v>
      </c>
      <c r="J151" s="67"/>
    </row>
    <row r="152" spans="1:10" ht="30" customHeight="1">
      <c r="A152" s="298" t="s">
        <v>34</v>
      </c>
      <c r="B152" s="298"/>
      <c r="C152" s="298"/>
      <c r="D152" s="1">
        <v>40</v>
      </c>
      <c r="E152" s="2">
        <v>1.88</v>
      </c>
      <c r="F152" s="2">
        <v>0.4</v>
      </c>
      <c r="G152" s="2">
        <v>17.48</v>
      </c>
      <c r="H152" s="2">
        <v>81.04</v>
      </c>
      <c r="I152" s="180"/>
      <c r="J152" s="67"/>
    </row>
    <row r="153" spans="1:10" ht="30" customHeight="1">
      <c r="A153" s="291" t="s">
        <v>73</v>
      </c>
      <c r="B153" s="291"/>
      <c r="C153" s="291"/>
      <c r="D153" s="1">
        <v>40</v>
      </c>
      <c r="E153" s="2"/>
      <c r="F153" s="2"/>
      <c r="G153" s="2"/>
      <c r="H153" s="2"/>
      <c r="I153" s="180"/>
      <c r="J153" s="67"/>
    </row>
    <row r="154" spans="1:10" ht="30" customHeight="1">
      <c r="A154" s="298" t="s">
        <v>47</v>
      </c>
      <c r="B154" s="298"/>
      <c r="C154" s="298"/>
      <c r="D154" s="3">
        <v>60</v>
      </c>
      <c r="E154" s="2">
        <v>3</v>
      </c>
      <c r="F154" s="2">
        <v>0.8400000000000001</v>
      </c>
      <c r="G154" s="2">
        <v>24.299999999999997</v>
      </c>
      <c r="H154" s="2">
        <v>116.76</v>
      </c>
      <c r="I154" s="180"/>
      <c r="J154" s="67"/>
    </row>
    <row r="155" spans="1:10" ht="30" customHeight="1">
      <c r="A155" s="291" t="s">
        <v>46</v>
      </c>
      <c r="B155" s="291"/>
      <c r="C155" s="291"/>
      <c r="D155" s="1">
        <v>60</v>
      </c>
      <c r="E155" s="2"/>
      <c r="F155" s="2"/>
      <c r="G155" s="2"/>
      <c r="H155" s="2"/>
      <c r="I155" s="180"/>
      <c r="J155" s="67"/>
    </row>
    <row r="156" spans="1:10" ht="30" customHeight="1">
      <c r="A156" s="358" t="s">
        <v>82</v>
      </c>
      <c r="B156" s="359"/>
      <c r="C156" s="359"/>
      <c r="D156" s="173"/>
      <c r="E156" s="153">
        <f>E134+E143</f>
        <v>42.17999999999999</v>
      </c>
      <c r="F156" s="153">
        <f>F134+F143</f>
        <v>45.519999999999996</v>
      </c>
      <c r="G156" s="153">
        <f>G134+G143</f>
        <v>229.07999999999998</v>
      </c>
      <c r="H156" s="173">
        <f>H134+H143</f>
        <v>1493.94</v>
      </c>
      <c r="I156" s="187"/>
      <c r="J156" s="67"/>
    </row>
    <row r="157" spans="1:10" ht="30" customHeight="1">
      <c r="A157" s="299" t="s">
        <v>16</v>
      </c>
      <c r="B157" s="300"/>
      <c r="C157" s="300"/>
      <c r="D157" s="300"/>
      <c r="E157" s="300"/>
      <c r="F157" s="300"/>
      <c r="G157" s="300"/>
      <c r="H157" s="301"/>
      <c r="I157" s="302"/>
      <c r="J157" s="67"/>
    </row>
    <row r="158" spans="1:9" ht="30" customHeight="1">
      <c r="A158" s="336" t="s">
        <v>1</v>
      </c>
      <c r="B158" s="330" t="s">
        <v>2</v>
      </c>
      <c r="C158" s="330" t="s">
        <v>3</v>
      </c>
      <c r="D158" s="295" t="s">
        <v>4</v>
      </c>
      <c r="E158" s="296"/>
      <c r="F158" s="296"/>
      <c r="G158" s="296"/>
      <c r="H158" s="297"/>
      <c r="I158" s="308" t="s">
        <v>81</v>
      </c>
    </row>
    <row r="159" spans="1:9" ht="30" customHeight="1">
      <c r="A159" s="337"/>
      <c r="B159" s="331"/>
      <c r="C159" s="331"/>
      <c r="D159" s="5" t="s">
        <v>5</v>
      </c>
      <c r="E159" s="39" t="s">
        <v>6</v>
      </c>
      <c r="F159" s="39" t="s">
        <v>7</v>
      </c>
      <c r="G159" s="39" t="s">
        <v>8</v>
      </c>
      <c r="H159" s="46" t="s">
        <v>9</v>
      </c>
      <c r="I159" s="309"/>
    </row>
    <row r="160" spans="1:9" ht="30" customHeight="1">
      <c r="A160" s="310" t="s">
        <v>10</v>
      </c>
      <c r="B160" s="311"/>
      <c r="C160" s="311"/>
      <c r="D160" s="159">
        <f>40+D162+D165+D166+D167</f>
        <v>620</v>
      </c>
      <c r="E160" s="48">
        <f>E161+E162+E165+E166+E168+E167</f>
        <v>20.900000000000002</v>
      </c>
      <c r="F160" s="48">
        <f>F161+F162+F165+F166+F168+F167</f>
        <v>24.279999999999998</v>
      </c>
      <c r="G160" s="48">
        <f>G161+G162+G165+G166+G168+G167</f>
        <v>90.1</v>
      </c>
      <c r="H160" s="169">
        <f>H161+H162+H165+H166+H168+H167</f>
        <v>662.5199999999999</v>
      </c>
      <c r="I160" s="179"/>
    </row>
    <row r="161" spans="1:9" ht="30" customHeight="1">
      <c r="A161" s="338" t="s">
        <v>105</v>
      </c>
      <c r="B161" s="339"/>
      <c r="C161" s="340"/>
      <c r="D161" s="148" t="s">
        <v>292</v>
      </c>
      <c r="E161" s="40">
        <v>5.7</v>
      </c>
      <c r="F161" s="149">
        <v>6.2</v>
      </c>
      <c r="G161" s="40">
        <v>7.2</v>
      </c>
      <c r="H161" s="2">
        <f>E161*4+F161*9+G161*4</f>
        <v>107.4</v>
      </c>
      <c r="I161" s="180" t="s">
        <v>106</v>
      </c>
    </row>
    <row r="162" spans="1:9" ht="30" customHeight="1">
      <c r="A162" s="324" t="s">
        <v>168</v>
      </c>
      <c r="B162" s="324"/>
      <c r="C162" s="324"/>
      <c r="D162" s="1">
        <v>100</v>
      </c>
      <c r="E162" s="2">
        <v>10.1</v>
      </c>
      <c r="F162" s="2">
        <v>14.2</v>
      </c>
      <c r="G162" s="2">
        <v>17</v>
      </c>
      <c r="H162" s="2">
        <f>E162*4+F162*9+G162*4</f>
        <v>236.2</v>
      </c>
      <c r="I162" s="183" t="s">
        <v>169</v>
      </c>
    </row>
    <row r="163" spans="1:21" s="59" customFormat="1" ht="30" customHeight="1">
      <c r="A163" s="400" t="s">
        <v>52</v>
      </c>
      <c r="B163" s="401"/>
      <c r="C163" s="401"/>
      <c r="D163" s="401"/>
      <c r="E163" s="401"/>
      <c r="F163" s="401"/>
      <c r="G163" s="401"/>
      <c r="H163" s="401"/>
      <c r="I163" s="402"/>
      <c r="J163" s="56"/>
      <c r="M163" s="56"/>
      <c r="N163" s="56"/>
      <c r="O163" s="56"/>
      <c r="P163" s="56"/>
      <c r="Q163" s="56"/>
      <c r="R163" s="56"/>
      <c r="S163" s="56"/>
      <c r="T163" s="56"/>
      <c r="U163" s="56"/>
    </row>
    <row r="164" spans="1:9" ht="30" customHeight="1">
      <c r="A164" s="324" t="s">
        <v>317</v>
      </c>
      <c r="B164" s="403"/>
      <c r="C164" s="403"/>
      <c r="D164" s="1">
        <v>100</v>
      </c>
      <c r="E164" s="2">
        <v>10.1</v>
      </c>
      <c r="F164" s="2">
        <v>14.2</v>
      </c>
      <c r="G164" s="2">
        <v>17</v>
      </c>
      <c r="H164" s="2">
        <f>E164*4+F164*9+G164*4</f>
        <v>236.2</v>
      </c>
      <c r="I164" s="180" t="s">
        <v>94</v>
      </c>
    </row>
    <row r="165" spans="1:10" ht="30" customHeight="1">
      <c r="A165" s="324" t="s">
        <v>314</v>
      </c>
      <c r="B165" s="324"/>
      <c r="C165" s="324"/>
      <c r="D165" s="160">
        <v>180</v>
      </c>
      <c r="E165" s="19">
        <v>3.8</v>
      </c>
      <c r="F165" s="19">
        <v>3.4</v>
      </c>
      <c r="G165" s="19">
        <v>41.1</v>
      </c>
      <c r="H165" s="19">
        <f>E165*4+F165*9+G165*4</f>
        <v>210.2</v>
      </c>
      <c r="I165" s="217" t="s">
        <v>95</v>
      </c>
      <c r="J165" s="67"/>
    </row>
    <row r="166" spans="1:10" ht="30" customHeight="1">
      <c r="A166" s="178" t="s">
        <v>261</v>
      </c>
      <c r="B166" s="1">
        <v>200</v>
      </c>
      <c r="C166" s="1">
        <v>200</v>
      </c>
      <c r="D166" s="1">
        <v>200</v>
      </c>
      <c r="E166" s="2">
        <v>0.2</v>
      </c>
      <c r="F166" s="2">
        <v>0</v>
      </c>
      <c r="G166" s="2">
        <v>11</v>
      </c>
      <c r="H166" s="2">
        <f>E166*4+F166*9+G166*4</f>
        <v>44.8</v>
      </c>
      <c r="I166" s="185" t="s">
        <v>262</v>
      </c>
      <c r="J166" s="67"/>
    </row>
    <row r="167" spans="1:11" ht="30" customHeight="1">
      <c r="A167" s="292" t="s">
        <v>124</v>
      </c>
      <c r="B167" s="293"/>
      <c r="C167" s="294"/>
      <c r="D167" s="4">
        <v>100</v>
      </c>
      <c r="E167" s="147">
        <v>0.1</v>
      </c>
      <c r="F167" s="147">
        <v>0.2</v>
      </c>
      <c r="G167" s="147">
        <v>5.7</v>
      </c>
      <c r="H167" s="151">
        <f>E167*4+F167*9+G167*4</f>
        <v>25</v>
      </c>
      <c r="I167" s="183" t="s">
        <v>125</v>
      </c>
      <c r="J167" s="67"/>
      <c r="K167" s="56" t="s">
        <v>12</v>
      </c>
    </row>
    <row r="168" spans="1:21" ht="30" customHeight="1">
      <c r="A168" s="326" t="s">
        <v>47</v>
      </c>
      <c r="B168" s="327"/>
      <c r="C168" s="328"/>
      <c r="D168" s="1">
        <v>20</v>
      </c>
      <c r="E168" s="2">
        <v>1</v>
      </c>
      <c r="F168" s="2">
        <v>0.27999999999999997</v>
      </c>
      <c r="G168" s="2">
        <v>8.1</v>
      </c>
      <c r="H168" s="2">
        <v>38.92</v>
      </c>
      <c r="I168" s="180"/>
      <c r="J168" s="67"/>
      <c r="K168" s="22" t="s">
        <v>34</v>
      </c>
      <c r="L168" s="56">
        <f>+D69</f>
        <v>40</v>
      </c>
      <c r="O168" s="59"/>
      <c r="P168" s="59"/>
      <c r="Q168" s="59"/>
      <c r="R168" s="59"/>
      <c r="S168" s="59"/>
      <c r="T168" s="59"/>
      <c r="U168" s="59"/>
    </row>
    <row r="169" spans="1:12" ht="30" customHeight="1">
      <c r="A169" s="332" t="s">
        <v>46</v>
      </c>
      <c r="B169" s="333"/>
      <c r="C169" s="334"/>
      <c r="D169" s="1">
        <v>20</v>
      </c>
      <c r="E169" s="2"/>
      <c r="F169" s="2"/>
      <c r="G169" s="2"/>
      <c r="H169" s="2"/>
      <c r="I169" s="180"/>
      <c r="J169" s="11"/>
      <c r="K169" s="23" t="s">
        <v>35</v>
      </c>
      <c r="L169" s="58" t="e">
        <f>D59+D71+#REF!+#REF!</f>
        <v>#REF!</v>
      </c>
    </row>
    <row r="170" spans="1:12" ht="30" customHeight="1">
      <c r="A170" s="310" t="s">
        <v>86</v>
      </c>
      <c r="B170" s="311"/>
      <c r="C170" s="311"/>
      <c r="D170" s="159">
        <f>D171+260+D173+D174</f>
        <v>810</v>
      </c>
      <c r="E170" s="48">
        <f>E171+E172+E173+E174+E175+E177</f>
        <v>29.18</v>
      </c>
      <c r="F170" s="48">
        <f>F171+F172+F173+F174+F175+F177</f>
        <v>30.039999999999996</v>
      </c>
      <c r="G170" s="48">
        <f>G171+G172+G173+G174+G175+G177</f>
        <v>123.53999999999999</v>
      </c>
      <c r="H170" s="48">
        <f>H171+H172+H173+H174+H175+H177</f>
        <v>881.2399999999999</v>
      </c>
      <c r="I170" s="179"/>
      <c r="J170" s="11"/>
      <c r="K170" s="23" t="s">
        <v>41</v>
      </c>
      <c r="L170" s="57" t="e">
        <f>#REF!</f>
        <v>#REF!</v>
      </c>
    </row>
    <row r="171" spans="1:12" ht="30" customHeight="1">
      <c r="A171" s="216" t="s">
        <v>278</v>
      </c>
      <c r="B171" s="110">
        <f>C171*1.05</f>
        <v>105</v>
      </c>
      <c r="C171" s="110">
        <v>100</v>
      </c>
      <c r="D171" s="1">
        <v>100</v>
      </c>
      <c r="E171" s="2">
        <v>1.4</v>
      </c>
      <c r="F171" s="2">
        <v>4.5</v>
      </c>
      <c r="G171" s="2">
        <v>5.5</v>
      </c>
      <c r="H171" s="157">
        <f>G171*4+F171*9+E171*4</f>
        <v>68.1</v>
      </c>
      <c r="I171" s="185" t="s">
        <v>242</v>
      </c>
      <c r="J171" s="12"/>
      <c r="K171" s="24" t="s">
        <v>42</v>
      </c>
      <c r="L171" s="58" t="e">
        <f>+#REF!</f>
        <v>#REF!</v>
      </c>
    </row>
    <row r="172" spans="1:12" ht="30" customHeight="1">
      <c r="A172" s="335" t="s">
        <v>166</v>
      </c>
      <c r="B172" s="385"/>
      <c r="C172" s="385"/>
      <c r="D172" s="160" t="s">
        <v>91</v>
      </c>
      <c r="E172" s="19">
        <v>6.5</v>
      </c>
      <c r="F172" s="19">
        <v>6.4</v>
      </c>
      <c r="G172" s="19">
        <v>20.1</v>
      </c>
      <c r="H172" s="175">
        <f>E172*4+F172*9+G172*4</f>
        <v>164</v>
      </c>
      <c r="I172" s="185" t="s">
        <v>167</v>
      </c>
      <c r="J172" s="12"/>
      <c r="K172" s="24" t="s">
        <v>37</v>
      </c>
      <c r="L172" s="58"/>
    </row>
    <row r="173" spans="1:12" ht="30" customHeight="1">
      <c r="A173" s="326" t="s">
        <v>164</v>
      </c>
      <c r="B173" s="327"/>
      <c r="C173" s="328"/>
      <c r="D173" s="1">
        <v>250</v>
      </c>
      <c r="E173" s="2">
        <v>15.7</v>
      </c>
      <c r="F173" s="2">
        <v>17.9</v>
      </c>
      <c r="G173" s="2">
        <v>32.26</v>
      </c>
      <c r="H173" s="2">
        <f>G173*4+F173*9+E173*4</f>
        <v>352.94</v>
      </c>
      <c r="I173" s="180" t="s">
        <v>165</v>
      </c>
      <c r="J173" s="12"/>
      <c r="K173" s="23" t="s">
        <v>22</v>
      </c>
      <c r="L173" s="58" t="e">
        <f>+#REF!+#REF!</f>
        <v>#REF!</v>
      </c>
    </row>
    <row r="174" spans="1:12" ht="30" customHeight="1">
      <c r="A174" s="315" t="s">
        <v>170</v>
      </c>
      <c r="B174" s="315"/>
      <c r="C174" s="315"/>
      <c r="D174" s="176">
        <v>200</v>
      </c>
      <c r="E174" s="158">
        <v>0.7</v>
      </c>
      <c r="F174" s="158">
        <v>0</v>
      </c>
      <c r="G174" s="158">
        <v>23.9</v>
      </c>
      <c r="H174" s="19">
        <f>E174*4+F174*9+G174*4</f>
        <v>98.39999999999999</v>
      </c>
      <c r="I174" s="185" t="s">
        <v>171</v>
      </c>
      <c r="J174" s="66"/>
      <c r="K174" s="23" t="s">
        <v>24</v>
      </c>
      <c r="L174" s="58" t="e">
        <f>+#REF!+#REF!++#REF!+#REF!+#REF!+#REF!+#REF!+#REF!+#REF!++#REF!+#REF!</f>
        <v>#REF!</v>
      </c>
    </row>
    <row r="175" spans="1:12" ht="30" customHeight="1">
      <c r="A175" s="298" t="s">
        <v>34</v>
      </c>
      <c r="B175" s="298"/>
      <c r="C175" s="298"/>
      <c r="D175" s="1">
        <v>40</v>
      </c>
      <c r="E175" s="2">
        <v>1.88</v>
      </c>
      <c r="F175" s="2">
        <v>0.4</v>
      </c>
      <c r="G175" s="2">
        <v>17.48</v>
      </c>
      <c r="H175" s="2">
        <v>81.04</v>
      </c>
      <c r="I175" s="180"/>
      <c r="J175" s="68"/>
      <c r="K175" s="23" t="s">
        <v>21</v>
      </c>
      <c r="L175" s="56">
        <f>D58</f>
        <v>130</v>
      </c>
    </row>
    <row r="176" spans="1:12" ht="30" customHeight="1">
      <c r="A176" s="291" t="s">
        <v>73</v>
      </c>
      <c r="B176" s="291"/>
      <c r="C176" s="291"/>
      <c r="D176" s="1">
        <v>40</v>
      </c>
      <c r="E176" s="2"/>
      <c r="F176" s="2"/>
      <c r="G176" s="2"/>
      <c r="H176" s="2"/>
      <c r="I176" s="180"/>
      <c r="J176" s="66"/>
      <c r="K176" s="23" t="s">
        <v>25</v>
      </c>
      <c r="L176" s="58" t="e">
        <f>#REF!</f>
        <v>#REF!</v>
      </c>
    </row>
    <row r="177" spans="1:11" ht="30" customHeight="1">
      <c r="A177" s="298" t="s">
        <v>47</v>
      </c>
      <c r="B177" s="298"/>
      <c r="C177" s="298"/>
      <c r="D177" s="3">
        <v>60</v>
      </c>
      <c r="E177" s="2">
        <v>3</v>
      </c>
      <c r="F177" s="2">
        <v>0.8400000000000001</v>
      </c>
      <c r="G177" s="2">
        <v>24.299999999999997</v>
      </c>
      <c r="H177" s="2">
        <v>116.76</v>
      </c>
      <c r="I177" s="180"/>
      <c r="J177" s="66"/>
      <c r="K177" s="23" t="s">
        <v>38</v>
      </c>
    </row>
    <row r="178" spans="1:12" ht="30" customHeight="1">
      <c r="A178" s="291" t="s">
        <v>46</v>
      </c>
      <c r="B178" s="291"/>
      <c r="C178" s="291"/>
      <c r="D178" s="1">
        <v>60</v>
      </c>
      <c r="E178" s="2"/>
      <c r="F178" s="2"/>
      <c r="G178" s="2"/>
      <c r="H178" s="2"/>
      <c r="I178" s="180"/>
      <c r="J178" s="7"/>
      <c r="K178" s="23" t="s">
        <v>20</v>
      </c>
      <c r="L178" s="58" t="e">
        <f>#REF!+#REF!+#REF!</f>
        <v>#REF!</v>
      </c>
    </row>
    <row r="179" spans="1:11" ht="30" customHeight="1">
      <c r="A179" s="358" t="s">
        <v>82</v>
      </c>
      <c r="B179" s="359"/>
      <c r="C179" s="359"/>
      <c r="D179" s="172"/>
      <c r="E179" s="153">
        <f>E160+E170</f>
        <v>50.08</v>
      </c>
      <c r="F179" s="153">
        <f>F160+F170</f>
        <v>54.31999999999999</v>
      </c>
      <c r="G179" s="153">
        <f>G160+G170</f>
        <v>213.64</v>
      </c>
      <c r="H179" s="173">
        <f>H160+H170</f>
        <v>1543.7599999999998</v>
      </c>
      <c r="I179" s="187"/>
      <c r="J179" s="7"/>
      <c r="K179" s="23" t="s">
        <v>26</v>
      </c>
    </row>
    <row r="180" spans="1:12" ht="30" customHeight="1">
      <c r="A180" s="299" t="s">
        <v>17</v>
      </c>
      <c r="B180" s="300"/>
      <c r="C180" s="300"/>
      <c r="D180" s="300"/>
      <c r="E180" s="300"/>
      <c r="F180" s="300"/>
      <c r="G180" s="300"/>
      <c r="H180" s="301"/>
      <c r="I180" s="302"/>
      <c r="J180" s="8"/>
      <c r="K180" s="22" t="s">
        <v>49</v>
      </c>
      <c r="L180" s="58" t="e">
        <f>#REF!</f>
        <v>#REF!</v>
      </c>
    </row>
    <row r="181" spans="1:11" ht="30" customHeight="1">
      <c r="A181" s="336" t="s">
        <v>1</v>
      </c>
      <c r="B181" s="330" t="s">
        <v>2</v>
      </c>
      <c r="C181" s="330" t="s">
        <v>3</v>
      </c>
      <c r="D181" s="295" t="s">
        <v>4</v>
      </c>
      <c r="E181" s="296"/>
      <c r="F181" s="296"/>
      <c r="G181" s="296"/>
      <c r="H181" s="297"/>
      <c r="I181" s="308" t="s">
        <v>81</v>
      </c>
      <c r="J181" s="9"/>
      <c r="K181" s="23" t="s">
        <v>27</v>
      </c>
    </row>
    <row r="182" spans="1:12" ht="30" customHeight="1">
      <c r="A182" s="337"/>
      <c r="B182" s="331"/>
      <c r="C182" s="331"/>
      <c r="D182" s="5" t="s">
        <v>5</v>
      </c>
      <c r="E182" s="39" t="s">
        <v>6</v>
      </c>
      <c r="F182" s="39" t="s">
        <v>7</v>
      </c>
      <c r="G182" s="39" t="s">
        <v>8</v>
      </c>
      <c r="H182" s="46" t="s">
        <v>9</v>
      </c>
      <c r="I182" s="309"/>
      <c r="J182" s="9"/>
      <c r="K182" s="22" t="s">
        <v>79</v>
      </c>
      <c r="L182" s="166"/>
    </row>
    <row r="183" spans="1:12" ht="30" customHeight="1">
      <c r="A183" s="310" t="s">
        <v>10</v>
      </c>
      <c r="B183" s="311"/>
      <c r="C183" s="311"/>
      <c r="D183" s="169">
        <f>D184+D185+D186+D187+D188</f>
        <v>620</v>
      </c>
      <c r="E183" s="48">
        <f>E184+E185+E186+E187+E188+E189</f>
        <v>27.4</v>
      </c>
      <c r="F183" s="48">
        <f>F184+F185+F186+F187+F188+F189</f>
        <v>31</v>
      </c>
      <c r="G183" s="48">
        <f>G184+G185+G186+G187+G188+G189</f>
        <v>73</v>
      </c>
      <c r="H183" s="169">
        <f>H184+H185+H186+H187+H188+H189</f>
        <v>679.8199999999999</v>
      </c>
      <c r="I183" s="179"/>
      <c r="J183" s="9"/>
      <c r="K183" s="23" t="s">
        <v>43</v>
      </c>
      <c r="L183" s="112" t="e">
        <f>#REF!+#REF!</f>
        <v>#REF!</v>
      </c>
    </row>
    <row r="184" spans="1:12" ht="30" customHeight="1">
      <c r="A184" s="326" t="s">
        <v>172</v>
      </c>
      <c r="B184" s="327"/>
      <c r="C184" s="328"/>
      <c r="D184" s="1">
        <v>100</v>
      </c>
      <c r="E184" s="2">
        <v>18.5</v>
      </c>
      <c r="F184" s="2">
        <v>18.7</v>
      </c>
      <c r="G184" s="2">
        <v>0.7</v>
      </c>
      <c r="H184" s="2">
        <f>E184*4+F184*9+G184*4</f>
        <v>245.1</v>
      </c>
      <c r="I184" s="180" t="s">
        <v>173</v>
      </c>
      <c r="J184" s="9"/>
      <c r="K184" s="22" t="s">
        <v>80</v>
      </c>
      <c r="L184" s="167"/>
    </row>
    <row r="185" spans="1:12" ht="30" customHeight="1">
      <c r="A185" s="312" t="s">
        <v>174</v>
      </c>
      <c r="B185" s="313"/>
      <c r="C185" s="314"/>
      <c r="D185" s="1">
        <v>180</v>
      </c>
      <c r="E185" s="2">
        <v>3.2</v>
      </c>
      <c r="F185" s="2">
        <v>7.7</v>
      </c>
      <c r="G185" s="2">
        <v>37.9</v>
      </c>
      <c r="H185" s="2">
        <f>E185*4+F185*9+G185*4</f>
        <v>233.7</v>
      </c>
      <c r="I185" s="180" t="s">
        <v>175</v>
      </c>
      <c r="J185" s="9"/>
      <c r="K185" s="22" t="s">
        <v>39</v>
      </c>
      <c r="L185" s="58"/>
    </row>
    <row r="186" spans="1:12" ht="30" customHeight="1">
      <c r="A186" s="324" t="s">
        <v>273</v>
      </c>
      <c r="B186" s="324"/>
      <c r="C186" s="214"/>
      <c r="D186" s="156">
        <v>15</v>
      </c>
      <c r="E186" s="19">
        <v>0.4</v>
      </c>
      <c r="F186" s="19">
        <v>0.5</v>
      </c>
      <c r="G186" s="19">
        <v>5.4</v>
      </c>
      <c r="H186" s="2">
        <f>E186*4+F186*9+G186*4</f>
        <v>27.700000000000003</v>
      </c>
      <c r="I186" s="206"/>
      <c r="J186" s="9"/>
      <c r="K186" s="23" t="s">
        <v>28</v>
      </c>
      <c r="L186" s="58" t="e">
        <f>#REF!</f>
        <v>#REF!</v>
      </c>
    </row>
    <row r="187" spans="1:12" ht="30" customHeight="1">
      <c r="A187" s="326" t="s">
        <v>111</v>
      </c>
      <c r="B187" s="327"/>
      <c r="C187" s="328"/>
      <c r="D187" s="1">
        <v>200</v>
      </c>
      <c r="E187" s="1">
        <v>2.8</v>
      </c>
      <c r="F187" s="1">
        <v>2.5</v>
      </c>
      <c r="G187" s="1">
        <v>15.1</v>
      </c>
      <c r="H187" s="2">
        <f>G187*4+F187*9+E187*4</f>
        <v>94.10000000000001</v>
      </c>
      <c r="I187" s="180" t="s">
        <v>112</v>
      </c>
      <c r="J187" s="9"/>
      <c r="K187" s="25" t="s">
        <v>29</v>
      </c>
      <c r="L187" s="58" t="e">
        <f>#REF!+#REF!</f>
        <v>#REF!</v>
      </c>
    </row>
    <row r="188" spans="1:12" ht="30" customHeight="1">
      <c r="A188" s="292" t="s">
        <v>56</v>
      </c>
      <c r="B188" s="293"/>
      <c r="C188" s="294"/>
      <c r="D188" s="1">
        <v>125</v>
      </c>
      <c r="E188" s="2">
        <v>1.8</v>
      </c>
      <c r="F188" s="2">
        <v>1.5</v>
      </c>
      <c r="G188" s="2">
        <v>4.5</v>
      </c>
      <c r="H188" s="2">
        <f>E188*4+F188*9+G188*4</f>
        <v>38.7</v>
      </c>
      <c r="I188" s="180"/>
      <c r="J188" s="9"/>
      <c r="K188" s="49" t="s">
        <v>50</v>
      </c>
      <c r="L188" s="58"/>
    </row>
    <row r="189" spans="1:12" ht="30" customHeight="1">
      <c r="A189" s="326" t="s">
        <v>34</v>
      </c>
      <c r="B189" s="327"/>
      <c r="C189" s="328"/>
      <c r="D189" s="1">
        <v>20</v>
      </c>
      <c r="E189" s="2">
        <v>0.7</v>
      </c>
      <c r="F189" s="2">
        <v>0.1</v>
      </c>
      <c r="G189" s="2">
        <v>9.4</v>
      </c>
      <c r="H189" s="2">
        <v>40.52</v>
      </c>
      <c r="I189" s="180"/>
      <c r="J189" s="9"/>
      <c r="K189" s="22" t="s">
        <v>30</v>
      </c>
      <c r="L189" s="58"/>
    </row>
    <row r="190" spans="1:12" ht="30" customHeight="1">
      <c r="A190" s="332" t="s">
        <v>73</v>
      </c>
      <c r="B190" s="333"/>
      <c r="C190" s="334"/>
      <c r="D190" s="1">
        <v>20</v>
      </c>
      <c r="E190" s="2"/>
      <c r="F190" s="2"/>
      <c r="G190" s="2"/>
      <c r="H190" s="2"/>
      <c r="I190" s="180"/>
      <c r="J190" s="9"/>
      <c r="K190" s="22" t="s">
        <v>31</v>
      </c>
      <c r="L190" s="58"/>
    </row>
    <row r="191" spans="1:12" ht="30" customHeight="1">
      <c r="A191" s="310" t="s">
        <v>86</v>
      </c>
      <c r="B191" s="311"/>
      <c r="C191" s="311"/>
      <c r="D191" s="159">
        <f>D192+255+D194+D195+D196</f>
        <v>835</v>
      </c>
      <c r="E191" s="48">
        <f>E192+E194+E195+E196+E199+E197+E193</f>
        <v>37.580000000000005</v>
      </c>
      <c r="F191" s="48">
        <f>F192+F194+F195+F196+F199+F197+F193</f>
        <v>30.740000000000002</v>
      </c>
      <c r="G191" s="48">
        <f>G192+G194+G195+G196+G199+G197+G193</f>
        <v>117.38</v>
      </c>
      <c r="H191" s="195">
        <f>H192+H194+H195+H196+H199+H197+H193</f>
        <v>896.5</v>
      </c>
      <c r="I191" s="179"/>
      <c r="J191" s="9"/>
      <c r="K191" s="23" t="s">
        <v>44</v>
      </c>
      <c r="L191" s="58"/>
    </row>
    <row r="192" spans="1:12" ht="30" customHeight="1">
      <c r="A192" s="312" t="s">
        <v>71</v>
      </c>
      <c r="B192" s="313"/>
      <c r="C192" s="314"/>
      <c r="D192" s="1">
        <v>100</v>
      </c>
      <c r="E192" s="2">
        <v>1.1</v>
      </c>
      <c r="F192" s="2">
        <v>0.1</v>
      </c>
      <c r="G192" s="2">
        <v>3.8</v>
      </c>
      <c r="H192" s="2">
        <f>E192*4+F192*9+G192*4</f>
        <v>20.5</v>
      </c>
      <c r="I192" s="180" t="s">
        <v>93</v>
      </c>
      <c r="J192" s="9"/>
      <c r="K192" s="22" t="s">
        <v>32</v>
      </c>
      <c r="L192" s="57" t="e">
        <f>+#REF!</f>
        <v>#REF!</v>
      </c>
    </row>
    <row r="193" spans="1:12" ht="30" customHeight="1">
      <c r="A193" s="324" t="s">
        <v>176</v>
      </c>
      <c r="B193" s="324"/>
      <c r="C193" s="324"/>
      <c r="D193" s="146" t="s">
        <v>88</v>
      </c>
      <c r="E193" s="2">
        <v>3.5</v>
      </c>
      <c r="F193" s="2">
        <v>4.7</v>
      </c>
      <c r="G193" s="2">
        <v>18</v>
      </c>
      <c r="H193" s="19">
        <f>E193*4+F193*9+G193*4</f>
        <v>128.3</v>
      </c>
      <c r="I193" s="183" t="s">
        <v>177</v>
      </c>
      <c r="J193" s="9"/>
      <c r="K193" s="22" t="s">
        <v>23</v>
      </c>
      <c r="L193" s="58" t="e">
        <f>+#REF!+#REF!+#REF!+#REF!</f>
        <v>#REF!</v>
      </c>
    </row>
    <row r="194" spans="1:12" ht="30" customHeight="1">
      <c r="A194" s="335" t="s">
        <v>178</v>
      </c>
      <c r="B194" s="335"/>
      <c r="C194" s="335"/>
      <c r="D194" s="1">
        <v>100</v>
      </c>
      <c r="E194" s="2">
        <v>23.8</v>
      </c>
      <c r="F194" s="2">
        <v>18.8</v>
      </c>
      <c r="G194" s="2">
        <v>5.1</v>
      </c>
      <c r="H194" s="2">
        <f>E194*4+F194*9+G194*4</f>
        <v>284.8</v>
      </c>
      <c r="I194" s="185" t="s">
        <v>179</v>
      </c>
      <c r="J194" s="9"/>
      <c r="K194" s="23" t="s">
        <v>33</v>
      </c>
      <c r="L194" s="58" t="e">
        <f>#REF!</f>
        <v>#REF!</v>
      </c>
    </row>
    <row r="195" spans="1:11" ht="30" customHeight="1">
      <c r="A195" s="375" t="s">
        <v>109</v>
      </c>
      <c r="B195" s="375"/>
      <c r="C195" s="375"/>
      <c r="D195" s="1">
        <v>180</v>
      </c>
      <c r="E195" s="40">
        <v>3.9</v>
      </c>
      <c r="F195" s="40">
        <v>5.9</v>
      </c>
      <c r="G195" s="40">
        <v>26.7</v>
      </c>
      <c r="H195" s="2">
        <f>E195*4+F195*9+G195*4</f>
        <v>175.5</v>
      </c>
      <c r="I195" s="183" t="s">
        <v>110</v>
      </c>
      <c r="J195" s="9"/>
      <c r="K195" s="23" t="s">
        <v>48</v>
      </c>
    </row>
    <row r="196" spans="1:11" ht="30" customHeight="1">
      <c r="A196" s="178" t="s">
        <v>261</v>
      </c>
      <c r="B196" s="1">
        <v>200</v>
      </c>
      <c r="C196" s="1">
        <v>200</v>
      </c>
      <c r="D196" s="1">
        <v>200</v>
      </c>
      <c r="E196" s="2">
        <v>0.4</v>
      </c>
      <c r="F196" s="2">
        <v>0</v>
      </c>
      <c r="G196" s="2">
        <v>22</v>
      </c>
      <c r="H196" s="2">
        <f>E196*4+F196*9+G196*4</f>
        <v>89.6</v>
      </c>
      <c r="I196" s="185" t="s">
        <v>262</v>
      </c>
      <c r="J196" s="9"/>
      <c r="K196" s="168" t="s">
        <v>78</v>
      </c>
    </row>
    <row r="197" spans="1:10" ht="30" customHeight="1">
      <c r="A197" s="298" t="s">
        <v>34</v>
      </c>
      <c r="B197" s="298"/>
      <c r="C197" s="298"/>
      <c r="D197" s="1">
        <v>40</v>
      </c>
      <c r="E197" s="2">
        <v>1.88</v>
      </c>
      <c r="F197" s="2">
        <v>0.4</v>
      </c>
      <c r="G197" s="2">
        <v>17.48</v>
      </c>
      <c r="H197" s="2">
        <v>81.04</v>
      </c>
      <c r="I197" s="180"/>
      <c r="J197" s="9"/>
    </row>
    <row r="198" spans="1:10" ht="30" customHeight="1">
      <c r="A198" s="291" t="s">
        <v>73</v>
      </c>
      <c r="B198" s="291"/>
      <c r="C198" s="291"/>
      <c r="D198" s="1">
        <v>40</v>
      </c>
      <c r="E198" s="2"/>
      <c r="F198" s="2"/>
      <c r="G198" s="2"/>
      <c r="H198" s="2"/>
      <c r="I198" s="180"/>
      <c r="J198" s="9"/>
    </row>
    <row r="199" spans="1:10" ht="30" customHeight="1">
      <c r="A199" s="298" t="s">
        <v>47</v>
      </c>
      <c r="B199" s="298"/>
      <c r="C199" s="298"/>
      <c r="D199" s="3">
        <v>60</v>
      </c>
      <c r="E199" s="2">
        <v>3</v>
      </c>
      <c r="F199" s="2">
        <v>0.8400000000000001</v>
      </c>
      <c r="G199" s="2">
        <v>24.299999999999997</v>
      </c>
      <c r="H199" s="2">
        <v>116.76</v>
      </c>
      <c r="I199" s="180"/>
      <c r="J199" s="9"/>
    </row>
    <row r="200" spans="1:10" ht="30" customHeight="1">
      <c r="A200" s="291" t="s">
        <v>46</v>
      </c>
      <c r="B200" s="291"/>
      <c r="C200" s="291"/>
      <c r="D200" s="1">
        <v>60</v>
      </c>
      <c r="E200" s="2"/>
      <c r="F200" s="2"/>
      <c r="G200" s="2"/>
      <c r="H200" s="2"/>
      <c r="I200" s="180"/>
      <c r="J200" s="9"/>
    </row>
    <row r="201" spans="1:10" ht="30" customHeight="1">
      <c r="A201" s="358" t="s">
        <v>82</v>
      </c>
      <c r="B201" s="359"/>
      <c r="C201" s="359"/>
      <c r="D201" s="172"/>
      <c r="E201" s="153">
        <f>E183+E191</f>
        <v>64.98</v>
      </c>
      <c r="F201" s="153">
        <f>F183+F191</f>
        <v>61.74</v>
      </c>
      <c r="G201" s="153">
        <f>G183+G191</f>
        <v>190.38</v>
      </c>
      <c r="H201" s="173">
        <f>H183+H191</f>
        <v>1576.32</v>
      </c>
      <c r="I201" s="187"/>
      <c r="J201" s="9"/>
    </row>
    <row r="202" spans="1:10" ht="30" customHeight="1">
      <c r="A202" s="303" t="s">
        <v>18</v>
      </c>
      <c r="B202" s="301"/>
      <c r="C202" s="301"/>
      <c r="D202" s="301"/>
      <c r="E202" s="301"/>
      <c r="F202" s="301"/>
      <c r="G202" s="301"/>
      <c r="H202" s="301"/>
      <c r="I202" s="304"/>
      <c r="J202" s="9"/>
    </row>
    <row r="203" spans="1:10" ht="30" customHeight="1">
      <c r="A203" s="336" t="s">
        <v>1</v>
      </c>
      <c r="B203" s="330" t="s">
        <v>2</v>
      </c>
      <c r="C203" s="330" t="s">
        <v>3</v>
      </c>
      <c r="D203" s="295" t="s">
        <v>4</v>
      </c>
      <c r="E203" s="296"/>
      <c r="F203" s="296"/>
      <c r="G203" s="296"/>
      <c r="H203" s="297"/>
      <c r="I203" s="308" t="s">
        <v>81</v>
      </c>
      <c r="J203" s="9"/>
    </row>
    <row r="204" spans="1:10" ht="30" customHeight="1">
      <c r="A204" s="337"/>
      <c r="B204" s="331"/>
      <c r="C204" s="331"/>
      <c r="D204" s="5" t="s">
        <v>5</v>
      </c>
      <c r="E204" s="39" t="s">
        <v>6</v>
      </c>
      <c r="F204" s="39" t="s">
        <v>7</v>
      </c>
      <c r="G204" s="39" t="s">
        <v>8</v>
      </c>
      <c r="H204" s="46" t="s">
        <v>9</v>
      </c>
      <c r="I204" s="309"/>
      <c r="J204" s="9"/>
    </row>
    <row r="205" spans="1:10" ht="30" customHeight="1">
      <c r="A205" s="310" t="s">
        <v>10</v>
      </c>
      <c r="B205" s="311"/>
      <c r="C205" s="311"/>
      <c r="D205" s="159">
        <f>40+D208+220+D209</f>
        <v>560</v>
      </c>
      <c r="E205" s="48">
        <f>E206+E207+E208++E209</f>
        <v>31.1</v>
      </c>
      <c r="F205" s="48">
        <f>F206+F207+F208++F209</f>
        <v>27.999999999999996</v>
      </c>
      <c r="G205" s="48">
        <f>G206+G207+G208++G209</f>
        <v>75.7</v>
      </c>
      <c r="H205" s="48">
        <f>H206+H207+H208++H209</f>
        <v>679.2</v>
      </c>
      <c r="I205" s="179"/>
      <c r="J205" s="9"/>
    </row>
    <row r="206" spans="1:10" ht="30" customHeight="1">
      <c r="A206" s="332" t="s">
        <v>133</v>
      </c>
      <c r="B206" s="333"/>
      <c r="C206" s="334"/>
      <c r="D206" s="96" t="s">
        <v>53</v>
      </c>
      <c r="E206" s="2">
        <v>2.3</v>
      </c>
      <c r="F206" s="2">
        <v>7.4</v>
      </c>
      <c r="G206" s="2">
        <v>14.5</v>
      </c>
      <c r="H206" s="2">
        <f>G206*4+F206*9+E206*4</f>
        <v>133.8</v>
      </c>
      <c r="I206" s="180" t="s">
        <v>134</v>
      </c>
      <c r="J206" s="9"/>
    </row>
    <row r="207" spans="1:10" ht="30" customHeight="1">
      <c r="A207" s="335" t="s">
        <v>327</v>
      </c>
      <c r="B207" s="335"/>
      <c r="C207" s="335"/>
      <c r="D207" s="160" t="s">
        <v>55</v>
      </c>
      <c r="E207" s="19">
        <v>28.5</v>
      </c>
      <c r="F207" s="19">
        <v>20.4</v>
      </c>
      <c r="G207" s="19">
        <v>40.5</v>
      </c>
      <c r="H207" s="156">
        <f>G207*4+F207*9+E207*4</f>
        <v>459.6</v>
      </c>
      <c r="I207" s="183" t="s">
        <v>328</v>
      </c>
      <c r="J207" s="9"/>
    </row>
    <row r="208" spans="1:10" ht="30" customHeight="1">
      <c r="A208" s="326" t="s">
        <v>250</v>
      </c>
      <c r="B208" s="327"/>
      <c r="C208" s="328"/>
      <c r="D208" s="1">
        <v>200</v>
      </c>
      <c r="E208" s="2">
        <v>0.2</v>
      </c>
      <c r="F208" s="2">
        <v>0</v>
      </c>
      <c r="G208" s="2">
        <v>15</v>
      </c>
      <c r="H208" s="2">
        <f>G208*4+F208*9+E208*4</f>
        <v>60.8</v>
      </c>
      <c r="I208" s="180" t="s">
        <v>251</v>
      </c>
      <c r="J208" s="9"/>
    </row>
    <row r="209" spans="1:10" ht="30" customHeight="1">
      <c r="A209" s="292" t="s">
        <v>124</v>
      </c>
      <c r="B209" s="293"/>
      <c r="C209" s="294"/>
      <c r="D209" s="4">
        <v>100</v>
      </c>
      <c r="E209" s="147">
        <v>0.1</v>
      </c>
      <c r="F209" s="147">
        <v>0.2</v>
      </c>
      <c r="G209" s="147">
        <v>5.7</v>
      </c>
      <c r="H209" s="76">
        <f>E209*4+F209*9+G209*4</f>
        <v>25</v>
      </c>
      <c r="I209" s="183" t="s">
        <v>125</v>
      </c>
      <c r="J209" s="8"/>
    </row>
    <row r="210" spans="1:10" ht="30" customHeight="1">
      <c r="A210" s="310" t="s">
        <v>86</v>
      </c>
      <c r="B210" s="311"/>
      <c r="C210" s="311"/>
      <c r="D210" s="193">
        <f>D211+265+D213+D214+D215</f>
        <v>865</v>
      </c>
      <c r="E210" s="150">
        <f>E211+E212+E213+E214+E215+E216+E218</f>
        <v>30.58</v>
      </c>
      <c r="F210" s="150">
        <f>F211+F212+F213+F214+F215+F216+F218</f>
        <v>29.24</v>
      </c>
      <c r="G210" s="150">
        <f>G211+G212+G213+G214+G215+G216+G218</f>
        <v>139.88</v>
      </c>
      <c r="H210" s="150">
        <f>H211+H212+H213+H214+H215+H216+H218</f>
        <v>945</v>
      </c>
      <c r="I210" s="188"/>
      <c r="J210" s="9"/>
    </row>
    <row r="211" spans="1:10" ht="30" customHeight="1">
      <c r="A211" s="315" t="s">
        <v>335</v>
      </c>
      <c r="B211" s="315"/>
      <c r="C211" s="315"/>
      <c r="D211" s="148" t="s">
        <v>69</v>
      </c>
      <c r="E211" s="40">
        <v>0.9</v>
      </c>
      <c r="F211" s="40">
        <v>5.2</v>
      </c>
      <c r="G211" s="40">
        <v>9.3</v>
      </c>
      <c r="H211" s="2">
        <f>E211*4+F211*9+G211*4</f>
        <v>87.60000000000001</v>
      </c>
      <c r="I211" s="183" t="s">
        <v>182</v>
      </c>
      <c r="J211" s="9"/>
    </row>
    <row r="212" spans="1:10" ht="30" customHeight="1">
      <c r="A212" s="361" t="s">
        <v>183</v>
      </c>
      <c r="B212" s="361"/>
      <c r="C212" s="361"/>
      <c r="D212" s="177" t="s">
        <v>87</v>
      </c>
      <c r="E212" s="158">
        <v>5.8</v>
      </c>
      <c r="F212" s="158">
        <v>6.5</v>
      </c>
      <c r="G212" s="158">
        <v>12</v>
      </c>
      <c r="H212" s="19">
        <f>E212*4+F212*9+G212*4</f>
        <v>129.7</v>
      </c>
      <c r="I212" s="185" t="s">
        <v>184</v>
      </c>
      <c r="J212" s="9"/>
    </row>
    <row r="213" spans="1:10" ht="30" customHeight="1">
      <c r="A213" s="291" t="s">
        <v>274</v>
      </c>
      <c r="B213" s="325"/>
      <c r="C213" s="325"/>
      <c r="D213" s="1">
        <v>120</v>
      </c>
      <c r="E213" s="2">
        <v>14.3</v>
      </c>
      <c r="F213" s="2">
        <v>12.9</v>
      </c>
      <c r="G213" s="2">
        <v>4.4</v>
      </c>
      <c r="H213" s="147">
        <f>G213*4+F213*9+E213*4</f>
        <v>190.90000000000003</v>
      </c>
      <c r="I213" s="202" t="s">
        <v>275</v>
      </c>
      <c r="J213" s="9"/>
    </row>
    <row r="214" spans="1:10" ht="30" customHeight="1">
      <c r="A214" s="324" t="s">
        <v>315</v>
      </c>
      <c r="B214" s="324"/>
      <c r="C214" s="324"/>
      <c r="D214" s="160">
        <v>180</v>
      </c>
      <c r="E214" s="19">
        <v>3.8</v>
      </c>
      <c r="F214" s="19">
        <v>3.4</v>
      </c>
      <c r="G214" s="19">
        <v>41.1</v>
      </c>
      <c r="H214" s="19">
        <f>E214*4+F214*9+G214*4</f>
        <v>210.2</v>
      </c>
      <c r="I214" s="217" t="s">
        <v>95</v>
      </c>
      <c r="J214" s="9"/>
    </row>
    <row r="215" spans="1:10" ht="30" customHeight="1">
      <c r="A215" s="360" t="s">
        <v>118</v>
      </c>
      <c r="B215" s="360"/>
      <c r="C215" s="360"/>
      <c r="D215" s="4">
        <v>200</v>
      </c>
      <c r="E215" s="147">
        <v>0.9</v>
      </c>
      <c r="F215" s="147">
        <v>0</v>
      </c>
      <c r="G215" s="147">
        <v>31.3</v>
      </c>
      <c r="H215" s="40">
        <f>G215*4+F215*9+E215*4</f>
        <v>128.8</v>
      </c>
      <c r="I215" s="180" t="s">
        <v>119</v>
      </c>
      <c r="J215" s="9"/>
    </row>
    <row r="216" spans="1:10" ht="30" customHeight="1">
      <c r="A216" s="298" t="s">
        <v>34</v>
      </c>
      <c r="B216" s="298"/>
      <c r="C216" s="298"/>
      <c r="D216" s="1">
        <v>40</v>
      </c>
      <c r="E216" s="2">
        <v>1.88</v>
      </c>
      <c r="F216" s="2">
        <v>0.4</v>
      </c>
      <c r="G216" s="2">
        <v>17.48</v>
      </c>
      <c r="H216" s="2">
        <v>81.04</v>
      </c>
      <c r="I216" s="180"/>
      <c r="J216" s="9"/>
    </row>
    <row r="217" spans="1:10" ht="30" customHeight="1">
      <c r="A217" s="291" t="s">
        <v>73</v>
      </c>
      <c r="B217" s="291"/>
      <c r="C217" s="291"/>
      <c r="D217" s="1">
        <v>40</v>
      </c>
      <c r="E217" s="2"/>
      <c r="F217" s="2"/>
      <c r="G217" s="2"/>
      <c r="H217" s="2"/>
      <c r="I217" s="180"/>
      <c r="J217" s="9"/>
    </row>
    <row r="218" spans="1:10" ht="30" customHeight="1">
      <c r="A218" s="298" t="s">
        <v>47</v>
      </c>
      <c r="B218" s="298"/>
      <c r="C218" s="298"/>
      <c r="D218" s="3">
        <v>60</v>
      </c>
      <c r="E218" s="2">
        <v>3</v>
      </c>
      <c r="F218" s="2">
        <v>0.8400000000000001</v>
      </c>
      <c r="G218" s="2">
        <v>24.299999999999997</v>
      </c>
      <c r="H218" s="2">
        <v>116.76</v>
      </c>
      <c r="I218" s="180"/>
      <c r="J218" s="9"/>
    </row>
    <row r="219" spans="1:10" ht="30" customHeight="1">
      <c r="A219" s="291" t="s">
        <v>46</v>
      </c>
      <c r="B219" s="291"/>
      <c r="C219" s="291"/>
      <c r="D219" s="1">
        <v>60</v>
      </c>
      <c r="E219" s="2"/>
      <c r="F219" s="2"/>
      <c r="G219" s="2"/>
      <c r="H219" s="2"/>
      <c r="I219" s="180"/>
      <c r="J219" s="9"/>
    </row>
    <row r="220" spans="1:10" ht="30" customHeight="1">
      <c r="A220" s="358" t="s">
        <v>82</v>
      </c>
      <c r="B220" s="359"/>
      <c r="C220" s="359"/>
      <c r="D220" s="194"/>
      <c r="E220" s="153">
        <f>E205+E210</f>
        <v>61.68</v>
      </c>
      <c r="F220" s="153">
        <f>F205+F210</f>
        <v>57.239999999999995</v>
      </c>
      <c r="G220" s="153">
        <f>G205+G210</f>
        <v>215.57999999999998</v>
      </c>
      <c r="H220" s="173">
        <f>H205+H210</f>
        <v>1624.2</v>
      </c>
      <c r="I220" s="187"/>
      <c r="J220" s="9"/>
    </row>
    <row r="221" spans="1:10" ht="30" customHeight="1">
      <c r="A221" s="299" t="s">
        <v>19</v>
      </c>
      <c r="B221" s="300"/>
      <c r="C221" s="300"/>
      <c r="D221" s="300"/>
      <c r="E221" s="300"/>
      <c r="F221" s="300"/>
      <c r="G221" s="300"/>
      <c r="H221" s="301"/>
      <c r="I221" s="302"/>
      <c r="J221" s="9"/>
    </row>
    <row r="222" spans="1:10" ht="30" customHeight="1">
      <c r="A222" s="336" t="s">
        <v>1</v>
      </c>
      <c r="B222" s="330" t="s">
        <v>2</v>
      </c>
      <c r="C222" s="330" t="s">
        <v>3</v>
      </c>
      <c r="D222" s="295" t="s">
        <v>4</v>
      </c>
      <c r="E222" s="296"/>
      <c r="F222" s="296"/>
      <c r="G222" s="296"/>
      <c r="H222" s="297"/>
      <c r="I222" s="308" t="s">
        <v>81</v>
      </c>
      <c r="J222" s="9"/>
    </row>
    <row r="223" spans="1:10" ht="30" customHeight="1">
      <c r="A223" s="337"/>
      <c r="B223" s="331"/>
      <c r="C223" s="331"/>
      <c r="D223" s="5" t="s">
        <v>5</v>
      </c>
      <c r="E223" s="39" t="s">
        <v>6</v>
      </c>
      <c r="F223" s="39" t="s">
        <v>7</v>
      </c>
      <c r="G223" s="39" t="s">
        <v>8</v>
      </c>
      <c r="H223" s="46" t="s">
        <v>9</v>
      </c>
      <c r="I223" s="309"/>
      <c r="J223" s="9"/>
    </row>
    <row r="224" spans="1:10" ht="30" customHeight="1">
      <c r="A224" s="310" t="s">
        <v>10</v>
      </c>
      <c r="B224" s="311"/>
      <c r="C224" s="311"/>
      <c r="D224" s="159">
        <f>D225+D228+D231+D232</f>
        <v>580</v>
      </c>
      <c r="E224" s="48">
        <f>E225+E228+E231+E232+E233+E235</f>
        <v>22.63333333333333</v>
      </c>
      <c r="F224" s="48">
        <f>F225+F228+F231+F232+F233+F235</f>
        <v>19.380000000000003</v>
      </c>
      <c r="G224" s="48">
        <f>G225+G228+G231+G232+G233+G235</f>
        <v>80</v>
      </c>
      <c r="H224" s="48">
        <f>H225+H228+H231+H232+H233+H235</f>
        <v>584.1733333333333</v>
      </c>
      <c r="I224" s="179"/>
      <c r="J224" s="9"/>
    </row>
    <row r="225" spans="1:10" ht="30" customHeight="1">
      <c r="A225" s="85" t="s">
        <v>150</v>
      </c>
      <c r="B225" s="37">
        <f>C225*1.82</f>
        <v>182</v>
      </c>
      <c r="C225" s="38">
        <v>100</v>
      </c>
      <c r="D225" s="1">
        <v>100</v>
      </c>
      <c r="E225" s="2">
        <v>0.8333333333333334</v>
      </c>
      <c r="F225" s="2">
        <v>0.1</v>
      </c>
      <c r="G225" s="2">
        <v>1.6</v>
      </c>
      <c r="H225" s="2">
        <v>10.633333333333335</v>
      </c>
      <c r="I225" s="180" t="s">
        <v>151</v>
      </c>
      <c r="J225" s="9"/>
    </row>
    <row r="226" spans="1:10" ht="30" customHeight="1">
      <c r="A226" s="364" t="s">
        <v>52</v>
      </c>
      <c r="B226" s="365"/>
      <c r="C226" s="365"/>
      <c r="D226" s="365"/>
      <c r="E226" s="365"/>
      <c r="F226" s="365"/>
      <c r="G226" s="365"/>
      <c r="H226" s="366"/>
      <c r="I226" s="287"/>
      <c r="J226" s="9"/>
    </row>
    <row r="227" spans="1:10" ht="30" customHeight="1">
      <c r="A227" s="312" t="s">
        <v>113</v>
      </c>
      <c r="B227" s="313"/>
      <c r="C227" s="314"/>
      <c r="D227" s="1">
        <v>100</v>
      </c>
      <c r="E227" s="2">
        <v>0.7000000000000001</v>
      </c>
      <c r="F227" s="2">
        <v>0.1</v>
      </c>
      <c r="G227" s="2">
        <v>1.9</v>
      </c>
      <c r="H227" s="2">
        <v>11.299999999999999</v>
      </c>
      <c r="I227" s="180" t="s">
        <v>114</v>
      </c>
      <c r="J227" s="9"/>
    </row>
    <row r="228" spans="1:10" ht="30" customHeight="1">
      <c r="A228" s="332" t="s">
        <v>225</v>
      </c>
      <c r="B228" s="333"/>
      <c r="C228" s="334"/>
      <c r="D228" s="1">
        <v>100</v>
      </c>
      <c r="E228" s="2">
        <v>15.5</v>
      </c>
      <c r="F228" s="2">
        <v>12.9</v>
      </c>
      <c r="G228" s="2">
        <v>14.4</v>
      </c>
      <c r="H228" s="2">
        <f>G228*4+F228*9+E228*4</f>
        <v>235.70000000000002</v>
      </c>
      <c r="I228" s="180" t="s">
        <v>226</v>
      </c>
      <c r="J228" s="9"/>
    </row>
    <row r="229" spans="1:25" s="32" customFormat="1" ht="30" customHeight="1">
      <c r="A229" s="305" t="s">
        <v>52</v>
      </c>
      <c r="B229" s="306"/>
      <c r="C229" s="306"/>
      <c r="D229" s="306"/>
      <c r="E229" s="306"/>
      <c r="F229" s="306"/>
      <c r="G229" s="306"/>
      <c r="H229" s="306"/>
      <c r="I229" s="307"/>
      <c r="J229" s="9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63"/>
      <c r="W229" s="63"/>
      <c r="X229" s="63"/>
      <c r="Y229" s="63"/>
    </row>
    <row r="230" spans="1:25" ht="30" customHeight="1">
      <c r="A230" s="324" t="s">
        <v>322</v>
      </c>
      <c r="B230" s="341"/>
      <c r="C230" s="341"/>
      <c r="D230" s="1">
        <v>100</v>
      </c>
      <c r="E230" s="2">
        <v>15.5</v>
      </c>
      <c r="F230" s="2">
        <v>12.9</v>
      </c>
      <c r="G230" s="2">
        <v>14.4</v>
      </c>
      <c r="H230" s="2">
        <f>G230*4+F230*9+E230*4</f>
        <v>235.70000000000002</v>
      </c>
      <c r="I230" s="183" t="s">
        <v>147</v>
      </c>
      <c r="J230" s="9"/>
      <c r="V230" s="28"/>
      <c r="W230" s="28"/>
      <c r="X230" s="129"/>
      <c r="Y230" s="130"/>
    </row>
    <row r="231" spans="1:25" ht="30" customHeight="1">
      <c r="A231" s="355" t="s">
        <v>154</v>
      </c>
      <c r="B231" s="356"/>
      <c r="C231" s="357"/>
      <c r="D231" s="1">
        <v>180</v>
      </c>
      <c r="E231" s="40">
        <v>3.9</v>
      </c>
      <c r="F231" s="40">
        <v>5.9</v>
      </c>
      <c r="G231" s="40">
        <v>26.7</v>
      </c>
      <c r="H231" s="2">
        <f>E231*4+F231*9+G231*4</f>
        <v>175.5</v>
      </c>
      <c r="I231" s="180" t="s">
        <v>155</v>
      </c>
      <c r="J231" s="9"/>
      <c r="V231" s="71"/>
      <c r="W231" s="71"/>
      <c r="X231" s="71"/>
      <c r="Y231" s="71"/>
    </row>
    <row r="232" spans="1:25" ht="30" customHeight="1">
      <c r="A232" s="312" t="s">
        <v>135</v>
      </c>
      <c r="B232" s="313"/>
      <c r="C232" s="314"/>
      <c r="D232" s="1">
        <v>200</v>
      </c>
      <c r="E232" s="1">
        <v>0.7</v>
      </c>
      <c r="F232" s="1">
        <v>0.1</v>
      </c>
      <c r="G232" s="1">
        <v>19.8</v>
      </c>
      <c r="H232" s="2">
        <f>E232*4+F232*9+G232*4</f>
        <v>82.9</v>
      </c>
      <c r="I232" s="180" t="s">
        <v>136</v>
      </c>
      <c r="J232" s="9"/>
      <c r="V232" s="116"/>
      <c r="W232" s="116"/>
      <c r="X232" s="117"/>
      <c r="Y232" s="128"/>
    </row>
    <row r="233" spans="1:25" ht="30" customHeight="1">
      <c r="A233" s="326" t="s">
        <v>34</v>
      </c>
      <c r="B233" s="327"/>
      <c r="C233" s="328"/>
      <c r="D233" s="1">
        <v>20</v>
      </c>
      <c r="E233" s="2">
        <v>0.7</v>
      </c>
      <c r="F233" s="2">
        <v>0.1</v>
      </c>
      <c r="G233" s="2">
        <v>9.4</v>
      </c>
      <c r="H233" s="2">
        <v>40.52</v>
      </c>
      <c r="I233" s="180"/>
      <c r="J233" s="9"/>
      <c r="V233" s="116"/>
      <c r="W233" s="116"/>
      <c r="X233" s="117"/>
      <c r="Y233" s="128"/>
    </row>
    <row r="234" spans="1:25" ht="30" customHeight="1">
      <c r="A234" s="332" t="s">
        <v>73</v>
      </c>
      <c r="B234" s="333"/>
      <c r="C234" s="334"/>
      <c r="D234" s="1">
        <v>20</v>
      </c>
      <c r="E234" s="2"/>
      <c r="F234" s="2"/>
      <c r="G234" s="2"/>
      <c r="H234" s="2"/>
      <c r="I234" s="180"/>
      <c r="J234" s="9"/>
      <c r="M234" s="32"/>
      <c r="N234" s="32"/>
      <c r="O234" s="32"/>
      <c r="P234" s="63"/>
      <c r="Q234" s="63"/>
      <c r="R234" s="63"/>
      <c r="S234" s="63"/>
      <c r="T234" s="63"/>
      <c r="U234" s="63"/>
      <c r="V234" s="52"/>
      <c r="W234" s="52"/>
      <c r="X234" s="50"/>
      <c r="Y234" s="135"/>
    </row>
    <row r="235" spans="1:25" ht="30" customHeight="1">
      <c r="A235" s="326" t="s">
        <v>47</v>
      </c>
      <c r="B235" s="327"/>
      <c r="C235" s="328"/>
      <c r="D235" s="3">
        <v>20</v>
      </c>
      <c r="E235" s="2">
        <v>1</v>
      </c>
      <c r="F235" s="2">
        <v>0.28</v>
      </c>
      <c r="G235" s="2">
        <v>8.1</v>
      </c>
      <c r="H235" s="2">
        <f>E235*4+F235*9+G235*4</f>
        <v>38.92</v>
      </c>
      <c r="I235" s="180"/>
      <c r="J235" s="9"/>
      <c r="P235" s="66"/>
      <c r="Q235" s="378"/>
      <c r="R235" s="378"/>
      <c r="S235" s="378"/>
      <c r="T235" s="43"/>
      <c r="U235" s="28"/>
      <c r="V235" s="52"/>
      <c r="W235" s="52"/>
      <c r="X235" s="50"/>
      <c r="Y235" s="118"/>
    </row>
    <row r="236" spans="1:25" ht="30" customHeight="1">
      <c r="A236" s="332" t="s">
        <v>46</v>
      </c>
      <c r="B236" s="333"/>
      <c r="C236" s="334"/>
      <c r="D236" s="1">
        <v>20</v>
      </c>
      <c r="E236" s="2"/>
      <c r="F236" s="2"/>
      <c r="G236" s="2"/>
      <c r="H236" s="2"/>
      <c r="I236" s="180"/>
      <c r="J236" s="9"/>
      <c r="P236" s="66"/>
      <c r="Q236" s="131"/>
      <c r="R236" s="132"/>
      <c r="S236" s="133"/>
      <c r="T236" s="71"/>
      <c r="U236" s="71"/>
      <c r="V236" s="52"/>
      <c r="W236" s="52"/>
      <c r="X236" s="50"/>
      <c r="Y236" s="118"/>
    </row>
    <row r="237" spans="1:25" ht="30" customHeight="1">
      <c r="A237" s="310" t="s">
        <v>86</v>
      </c>
      <c r="B237" s="311"/>
      <c r="C237" s="311"/>
      <c r="D237" s="159">
        <f>D238+265+D240+D241</f>
        <v>815</v>
      </c>
      <c r="E237" s="48">
        <f>E238+E239+E240+E241+E242+E244</f>
        <v>30.68</v>
      </c>
      <c r="F237" s="48">
        <f>F238+F239+F240+F241+F242+F244</f>
        <v>35.940000000000005</v>
      </c>
      <c r="G237" s="48">
        <f>G238+G239+G240+G241+G242+G244</f>
        <v>121.18</v>
      </c>
      <c r="H237" s="169">
        <f>H238+H239+H240+H241+H242+H244</f>
        <v>930.8999999999999</v>
      </c>
      <c r="I237" s="179"/>
      <c r="J237" s="9"/>
      <c r="P237" s="66"/>
      <c r="Q237" s="134"/>
      <c r="R237" s="90"/>
      <c r="S237" s="133"/>
      <c r="T237" s="71"/>
      <c r="U237" s="71"/>
      <c r="V237" s="52"/>
      <c r="W237" s="52"/>
      <c r="X237" s="50"/>
      <c r="Y237" s="118"/>
    </row>
    <row r="238" spans="1:25" ht="30" customHeight="1">
      <c r="A238" s="324" t="s">
        <v>187</v>
      </c>
      <c r="B238" s="324"/>
      <c r="C238" s="324"/>
      <c r="D238" s="160">
        <v>100</v>
      </c>
      <c r="E238" s="19">
        <v>6.1</v>
      </c>
      <c r="F238" s="19">
        <v>12.9</v>
      </c>
      <c r="G238" s="19">
        <v>7.7</v>
      </c>
      <c r="H238" s="19">
        <f>E238*4+F238*9+G238*4</f>
        <v>171.3</v>
      </c>
      <c r="I238" s="185" t="s">
        <v>188</v>
      </c>
      <c r="J238" s="9"/>
      <c r="P238" s="66"/>
      <c r="Q238" s="134"/>
      <c r="R238" s="90"/>
      <c r="S238" s="133"/>
      <c r="T238" s="71"/>
      <c r="U238" s="71"/>
      <c r="V238" s="52"/>
      <c r="W238" s="52"/>
      <c r="X238" s="50"/>
      <c r="Y238" s="135"/>
    </row>
    <row r="239" spans="1:25" ht="30" customHeight="1">
      <c r="A239" s="361" t="s">
        <v>189</v>
      </c>
      <c r="B239" s="361"/>
      <c r="C239" s="361"/>
      <c r="D239" s="177" t="s">
        <v>87</v>
      </c>
      <c r="E239" s="158">
        <v>4.1</v>
      </c>
      <c r="F239" s="158">
        <v>5.2</v>
      </c>
      <c r="G239" s="158">
        <v>12.5</v>
      </c>
      <c r="H239" s="19">
        <f>E239*4+F239*9+G239*4</f>
        <v>113.2</v>
      </c>
      <c r="I239" s="185" t="s">
        <v>190</v>
      </c>
      <c r="J239" s="9"/>
      <c r="P239" s="66"/>
      <c r="Q239" s="94"/>
      <c r="R239" s="50"/>
      <c r="S239" s="50"/>
      <c r="T239" s="55"/>
      <c r="U239" s="55"/>
      <c r="V239" s="52"/>
      <c r="W239" s="52"/>
      <c r="X239" s="50"/>
      <c r="Y239" s="135"/>
    </row>
    <row r="240" spans="1:25" ht="30" customHeight="1">
      <c r="A240" s="292" t="s">
        <v>185</v>
      </c>
      <c r="B240" s="293"/>
      <c r="C240" s="294"/>
      <c r="D240" s="1">
        <v>250</v>
      </c>
      <c r="E240" s="2">
        <v>15.3</v>
      </c>
      <c r="F240" s="2">
        <v>16.4</v>
      </c>
      <c r="G240" s="2">
        <v>37.7</v>
      </c>
      <c r="H240" s="2">
        <f>G240*4+F240*9+E240*4</f>
        <v>359.59999999999997</v>
      </c>
      <c r="I240" s="183" t="s">
        <v>186</v>
      </c>
      <c r="J240" s="9"/>
      <c r="P240" s="66"/>
      <c r="Q240" s="91"/>
      <c r="R240" s="50"/>
      <c r="S240" s="55"/>
      <c r="T240" s="55"/>
      <c r="U240" s="52"/>
      <c r="V240" s="52"/>
      <c r="W240" s="52"/>
      <c r="X240" s="50"/>
      <c r="Y240" s="135"/>
    </row>
    <row r="241" spans="1:25" ht="30" customHeight="1">
      <c r="A241" s="379" t="s">
        <v>287</v>
      </c>
      <c r="B241" s="379"/>
      <c r="C241" s="379"/>
      <c r="D241" s="4">
        <v>200</v>
      </c>
      <c r="E241" s="147">
        <v>0.3</v>
      </c>
      <c r="F241" s="147">
        <v>0.2</v>
      </c>
      <c r="G241" s="147">
        <v>21.5</v>
      </c>
      <c r="H241" s="2">
        <f>E241*4+F241*9+G241*4</f>
        <v>89</v>
      </c>
      <c r="I241" s="183" t="s">
        <v>288</v>
      </c>
      <c r="J241" s="31"/>
      <c r="P241" s="66"/>
      <c r="Q241" s="91"/>
      <c r="R241" s="52"/>
      <c r="S241" s="55"/>
      <c r="T241" s="55"/>
      <c r="U241" s="52"/>
      <c r="V241" s="52"/>
      <c r="W241" s="52"/>
      <c r="X241" s="50"/>
      <c r="Y241" s="135"/>
    </row>
    <row r="242" spans="1:25" ht="30" customHeight="1">
      <c r="A242" s="298" t="s">
        <v>34</v>
      </c>
      <c r="B242" s="298"/>
      <c r="C242" s="298"/>
      <c r="D242" s="1">
        <v>40</v>
      </c>
      <c r="E242" s="2">
        <v>1.88</v>
      </c>
      <c r="F242" s="2">
        <v>0.4</v>
      </c>
      <c r="G242" s="2">
        <v>17.48</v>
      </c>
      <c r="H242" s="2">
        <v>81.04</v>
      </c>
      <c r="I242" s="180"/>
      <c r="J242" s="9"/>
      <c r="P242" s="66"/>
      <c r="Q242" s="91"/>
      <c r="R242" s="52"/>
      <c r="S242" s="55"/>
      <c r="T242" s="55"/>
      <c r="U242" s="52"/>
      <c r="V242" s="52"/>
      <c r="W242" s="52"/>
      <c r="X242" s="50"/>
      <c r="Y242" s="135"/>
    </row>
    <row r="243" spans="1:21" ht="30" customHeight="1">
      <c r="A243" s="291" t="s">
        <v>73</v>
      </c>
      <c r="B243" s="291"/>
      <c r="C243" s="291"/>
      <c r="D243" s="1">
        <v>40</v>
      </c>
      <c r="E243" s="2"/>
      <c r="F243" s="2"/>
      <c r="G243" s="2"/>
      <c r="H243" s="2"/>
      <c r="I243" s="180"/>
      <c r="J243" s="9"/>
      <c r="P243" s="66"/>
      <c r="Q243" s="91"/>
      <c r="R243" s="50"/>
      <c r="S243" s="50"/>
      <c r="T243" s="52"/>
      <c r="U243" s="55"/>
    </row>
    <row r="244" spans="1:21" ht="30" customHeight="1">
      <c r="A244" s="298" t="s">
        <v>47</v>
      </c>
      <c r="B244" s="298"/>
      <c r="C244" s="298"/>
      <c r="D244" s="3">
        <v>60</v>
      </c>
      <c r="E244" s="2">
        <v>3</v>
      </c>
      <c r="F244" s="2">
        <v>0.8400000000000001</v>
      </c>
      <c r="G244" s="2">
        <v>24.299999999999997</v>
      </c>
      <c r="H244" s="2">
        <v>116.76</v>
      </c>
      <c r="I244" s="180"/>
      <c r="J244" s="9"/>
      <c r="P244" s="66"/>
      <c r="Q244" s="94"/>
      <c r="R244" s="52"/>
      <c r="S244" s="52"/>
      <c r="T244" s="55"/>
      <c r="U244" s="55"/>
    </row>
    <row r="245" spans="1:21" ht="30" customHeight="1">
      <c r="A245" s="291" t="s">
        <v>46</v>
      </c>
      <c r="B245" s="291"/>
      <c r="C245" s="291"/>
      <c r="D245" s="1">
        <v>60</v>
      </c>
      <c r="E245" s="2"/>
      <c r="F245" s="2"/>
      <c r="G245" s="2"/>
      <c r="H245" s="2"/>
      <c r="I245" s="180"/>
      <c r="J245" s="9"/>
      <c r="P245" s="66"/>
      <c r="Q245" s="91"/>
      <c r="R245" s="52"/>
      <c r="S245" s="55"/>
      <c r="T245" s="55"/>
      <c r="U245" s="55"/>
    </row>
    <row r="246" spans="1:21" ht="30" customHeight="1">
      <c r="A246" s="358" t="s">
        <v>82</v>
      </c>
      <c r="B246" s="359"/>
      <c r="C246" s="359"/>
      <c r="D246" s="172"/>
      <c r="E246" s="153">
        <f>E224+E237</f>
        <v>53.31333333333333</v>
      </c>
      <c r="F246" s="153">
        <f>F224+F237</f>
        <v>55.32000000000001</v>
      </c>
      <c r="G246" s="153">
        <f>G224+G237</f>
        <v>201.18</v>
      </c>
      <c r="H246" s="173">
        <f>H224+H237</f>
        <v>1515.0733333333333</v>
      </c>
      <c r="I246" s="187"/>
      <c r="J246" s="9"/>
      <c r="K246" s="56" t="s">
        <v>13</v>
      </c>
      <c r="P246" s="66"/>
      <c r="Q246" s="91"/>
      <c r="R246" s="50"/>
      <c r="S246" s="55"/>
      <c r="T246" s="55"/>
      <c r="U246" s="55"/>
    </row>
    <row r="247" spans="1:21" ht="30" customHeight="1">
      <c r="A247" s="289" t="s">
        <v>294</v>
      </c>
      <c r="B247" s="290"/>
      <c r="C247" s="290"/>
      <c r="D247" s="290"/>
      <c r="E247" s="153">
        <f>(E224+E205+E183+E160+E134)/5</f>
        <v>22.886666666666667</v>
      </c>
      <c r="F247" s="153">
        <f>(F224+F205+F183+F160+F134)/5</f>
        <v>23.288</v>
      </c>
      <c r="G247" s="153">
        <f>(G224+G205+G183+G160+G134)/5</f>
        <v>83.11999999999999</v>
      </c>
      <c r="H247" s="153">
        <f>(H224+H205+H183+H160+H134)/5</f>
        <v>633.1506666666667</v>
      </c>
      <c r="I247" s="320" t="s">
        <v>303</v>
      </c>
      <c r="J247" s="9"/>
      <c r="K247" s="22" t="s">
        <v>34</v>
      </c>
      <c r="L247" s="56">
        <f>+D90</f>
        <v>40</v>
      </c>
      <c r="P247" s="66"/>
      <c r="Q247" s="94"/>
      <c r="R247" s="55"/>
      <c r="S247" s="55"/>
      <c r="T247" s="55"/>
      <c r="U247" s="52"/>
    </row>
    <row r="248" spans="1:12" ht="30" customHeight="1">
      <c r="A248" s="323" t="s">
        <v>296</v>
      </c>
      <c r="B248" s="290"/>
      <c r="C248" s="290"/>
      <c r="D248" s="290"/>
      <c r="E248" s="235" t="s">
        <v>297</v>
      </c>
      <c r="F248" s="235" t="s">
        <v>297</v>
      </c>
      <c r="G248" s="235" t="s">
        <v>298</v>
      </c>
      <c r="H248" s="235" t="s">
        <v>75</v>
      </c>
      <c r="I248" s="321"/>
      <c r="J248" s="9"/>
      <c r="K248" s="23" t="s">
        <v>35</v>
      </c>
      <c r="L248" s="58" t="e">
        <f>#REF!++D92+#REF!</f>
        <v>#REF!</v>
      </c>
    </row>
    <row r="249" spans="1:12" ht="30" customHeight="1">
      <c r="A249" s="289" t="s">
        <v>295</v>
      </c>
      <c r="B249" s="290"/>
      <c r="C249" s="290"/>
      <c r="D249" s="290"/>
      <c r="E249" s="153">
        <f>(E237+E210+E191+E170+E143)/5</f>
        <v>31.560000000000002</v>
      </c>
      <c r="F249" s="153">
        <f>(F237+F210+F191+F170+F143)/5</f>
        <v>31.540000000000003</v>
      </c>
      <c r="G249" s="153">
        <f>(G237+G210+G191+G170+G143)/5</f>
        <v>126.852</v>
      </c>
      <c r="H249" s="153">
        <f>(H237+H210+H191+H170+H143)/5</f>
        <v>917.5079999999998</v>
      </c>
      <c r="I249" s="320" t="s">
        <v>304</v>
      </c>
      <c r="J249" s="13"/>
      <c r="K249" s="23" t="s">
        <v>41</v>
      </c>
      <c r="L249" s="58" t="e">
        <f>+#REF!+#REF!</f>
        <v>#REF!</v>
      </c>
    </row>
    <row r="250" spans="1:12" ht="30" customHeight="1">
      <c r="A250" s="323" t="s">
        <v>299</v>
      </c>
      <c r="B250" s="290"/>
      <c r="C250" s="290"/>
      <c r="D250" s="290"/>
      <c r="E250" s="235" t="s">
        <v>300</v>
      </c>
      <c r="F250" s="235" t="s">
        <v>301</v>
      </c>
      <c r="G250" s="235" t="s">
        <v>302</v>
      </c>
      <c r="H250" s="235" t="s">
        <v>76</v>
      </c>
      <c r="I250" s="321"/>
      <c r="J250" s="13"/>
      <c r="K250" s="24" t="s">
        <v>42</v>
      </c>
      <c r="L250" s="58" t="e">
        <f>#REF!</f>
        <v>#REF!</v>
      </c>
    </row>
    <row r="251" spans="1:12" ht="30" customHeight="1">
      <c r="A251" s="289" t="s">
        <v>305</v>
      </c>
      <c r="B251" s="290"/>
      <c r="C251" s="290"/>
      <c r="D251" s="290"/>
      <c r="E251" s="153">
        <f>(E156+E179+E201+E220+E246)/5</f>
        <v>54.44666666666667</v>
      </c>
      <c r="F251" s="153">
        <f>(F156+F179+F201+F220+F246)/5</f>
        <v>54.827999999999996</v>
      </c>
      <c r="G251" s="153">
        <f>(G156+G179+G201+G220+G246)/5</f>
        <v>209.97199999999998</v>
      </c>
      <c r="H251" s="173">
        <f>(H156+H179+H201+H220+H246)/5</f>
        <v>1550.6586666666667</v>
      </c>
      <c r="I251" s="318" t="s">
        <v>312</v>
      </c>
      <c r="J251" s="13"/>
      <c r="K251" s="24" t="s">
        <v>37</v>
      </c>
      <c r="L251" s="58" t="e">
        <f>#REF!</f>
        <v>#REF!</v>
      </c>
    </row>
    <row r="252" spans="1:12" ht="30" customHeight="1">
      <c r="A252" s="323" t="s">
        <v>306</v>
      </c>
      <c r="B252" s="290"/>
      <c r="C252" s="290"/>
      <c r="D252" s="290"/>
      <c r="E252" s="235" t="s">
        <v>307</v>
      </c>
      <c r="F252" s="235" t="s">
        <v>308</v>
      </c>
      <c r="G252" s="235" t="s">
        <v>309</v>
      </c>
      <c r="H252" s="235" t="s">
        <v>310</v>
      </c>
      <c r="I252" s="319"/>
      <c r="J252" s="13"/>
      <c r="K252" s="23" t="s">
        <v>22</v>
      </c>
      <c r="L252" s="58" t="e">
        <f>#REF!</f>
        <v>#REF!</v>
      </c>
    </row>
    <row r="253" spans="1:12" ht="30" customHeight="1">
      <c r="A253" s="289" t="s">
        <v>84</v>
      </c>
      <c r="B253" s="290"/>
      <c r="C253" s="290"/>
      <c r="D253" s="290"/>
      <c r="E253" s="153">
        <v>90</v>
      </c>
      <c r="F253" s="153">
        <v>92</v>
      </c>
      <c r="G253" s="153">
        <v>383</v>
      </c>
      <c r="H253" s="153">
        <v>2720</v>
      </c>
      <c r="I253" s="197"/>
      <c r="J253" s="13"/>
      <c r="K253" s="23" t="s">
        <v>24</v>
      </c>
      <c r="L253" s="57" t="e">
        <f>#REF!++#REF!+#REF!+#REF!+#REF!</f>
        <v>#REF!</v>
      </c>
    </row>
    <row r="254" spans="1:12" ht="30" customHeight="1">
      <c r="A254" s="299" t="s">
        <v>58</v>
      </c>
      <c r="B254" s="300"/>
      <c r="C254" s="300"/>
      <c r="D254" s="300"/>
      <c r="E254" s="300"/>
      <c r="F254" s="300"/>
      <c r="G254" s="300"/>
      <c r="H254" s="301"/>
      <c r="I254" s="302"/>
      <c r="J254" s="13"/>
      <c r="K254" s="23" t="s">
        <v>21</v>
      </c>
      <c r="L254" s="56" t="e">
        <f>#REF!+D83</f>
        <v>#REF!</v>
      </c>
    </row>
    <row r="255" spans="1:12" ht="30" customHeight="1">
      <c r="A255" s="336" t="s">
        <v>1</v>
      </c>
      <c r="B255" s="330" t="s">
        <v>2</v>
      </c>
      <c r="C255" s="330" t="s">
        <v>3</v>
      </c>
      <c r="D255" s="295" t="s">
        <v>4</v>
      </c>
      <c r="E255" s="296"/>
      <c r="F255" s="296"/>
      <c r="G255" s="296"/>
      <c r="H255" s="297"/>
      <c r="I255" s="308" t="s">
        <v>81</v>
      </c>
      <c r="J255" s="13"/>
      <c r="K255" s="23" t="s">
        <v>25</v>
      </c>
      <c r="L255" s="57" t="e">
        <f>#REF!</f>
        <v>#REF!</v>
      </c>
    </row>
    <row r="256" spans="1:11" ht="30" customHeight="1">
      <c r="A256" s="337"/>
      <c r="B256" s="331"/>
      <c r="C256" s="331"/>
      <c r="D256" s="5" t="s">
        <v>5</v>
      </c>
      <c r="E256" s="39" t="s">
        <v>6</v>
      </c>
      <c r="F256" s="39" t="s">
        <v>7</v>
      </c>
      <c r="G256" s="39" t="s">
        <v>8</v>
      </c>
      <c r="H256" s="46" t="s">
        <v>9</v>
      </c>
      <c r="I256" s="309"/>
      <c r="J256" s="13"/>
      <c r="K256" s="23" t="s">
        <v>38</v>
      </c>
    </row>
    <row r="257" spans="1:12" ht="30" customHeight="1">
      <c r="A257" s="316" t="s">
        <v>10</v>
      </c>
      <c r="B257" s="317"/>
      <c r="C257" s="317"/>
      <c r="D257" s="161">
        <f>40+D259+D260+D261</f>
        <v>570</v>
      </c>
      <c r="E257" s="48">
        <f>E258+E259+E260+E261+E262+E264</f>
        <v>16.700000000000003</v>
      </c>
      <c r="F257" s="48">
        <f>F258+F259+F260+F261+F262+F264</f>
        <v>16.78</v>
      </c>
      <c r="G257" s="48">
        <f>G258+G259+G260+G261+G262+G264</f>
        <v>86.4</v>
      </c>
      <c r="H257" s="48">
        <f>H258+H259+H260+H261+H262+H264</f>
        <v>562.64</v>
      </c>
      <c r="I257" s="179"/>
      <c r="J257" s="13"/>
      <c r="K257" s="23" t="s">
        <v>20</v>
      </c>
      <c r="L257" s="58" t="e">
        <f>#REF!+#REF!+#REF!+#REF!</f>
        <v>#REF!</v>
      </c>
    </row>
    <row r="258" spans="1:11" ht="30" customHeight="1">
      <c r="A258" s="338" t="s">
        <v>105</v>
      </c>
      <c r="B258" s="339"/>
      <c r="C258" s="340"/>
      <c r="D258" s="148" t="s">
        <v>292</v>
      </c>
      <c r="E258" s="40">
        <v>5.7</v>
      </c>
      <c r="F258" s="149">
        <v>6.2</v>
      </c>
      <c r="G258" s="40">
        <v>7.2</v>
      </c>
      <c r="H258" s="2">
        <f>E258*4+F258*9+G258*4</f>
        <v>107.4</v>
      </c>
      <c r="I258" s="180" t="s">
        <v>106</v>
      </c>
      <c r="J258" s="13"/>
      <c r="K258" s="23" t="s">
        <v>26</v>
      </c>
    </row>
    <row r="259" spans="1:11" ht="30" customHeight="1">
      <c r="A259" s="291" t="s">
        <v>276</v>
      </c>
      <c r="B259" s="291"/>
      <c r="C259" s="291"/>
      <c r="D259" s="149">
        <v>200</v>
      </c>
      <c r="E259" s="2">
        <v>6.4</v>
      </c>
      <c r="F259" s="2">
        <v>7.2</v>
      </c>
      <c r="G259" s="2">
        <v>27</v>
      </c>
      <c r="H259" s="2">
        <f>E259*4+F259*9+G259*4</f>
        <v>198.4</v>
      </c>
      <c r="I259" s="202" t="s">
        <v>259</v>
      </c>
      <c r="J259" s="13"/>
      <c r="K259" s="22" t="s">
        <v>49</v>
      </c>
    </row>
    <row r="260" spans="1:12" ht="30" customHeight="1">
      <c r="A260" s="291" t="s">
        <v>289</v>
      </c>
      <c r="B260" s="291"/>
      <c r="C260" s="291"/>
      <c r="D260" s="160">
        <v>200</v>
      </c>
      <c r="E260" s="2">
        <v>2.3</v>
      </c>
      <c r="F260" s="19">
        <v>2.5</v>
      </c>
      <c r="G260" s="2">
        <v>14.8</v>
      </c>
      <c r="H260" s="19">
        <f>G260*4+F260*9+E260*4</f>
        <v>90.9</v>
      </c>
      <c r="I260" s="185" t="s">
        <v>290</v>
      </c>
      <c r="J260" s="13"/>
      <c r="K260" s="23" t="s">
        <v>27</v>
      </c>
      <c r="L260" s="56" t="e">
        <f>#REF!</f>
        <v>#REF!</v>
      </c>
    </row>
    <row r="261" spans="1:12" ht="30" customHeight="1">
      <c r="A261" s="292" t="s">
        <v>124</v>
      </c>
      <c r="B261" s="293"/>
      <c r="C261" s="294"/>
      <c r="D261" s="4">
        <v>130</v>
      </c>
      <c r="E261" s="147">
        <v>0.6</v>
      </c>
      <c r="F261" s="147">
        <v>0.5</v>
      </c>
      <c r="G261" s="147">
        <v>19.9</v>
      </c>
      <c r="H261" s="2">
        <f>G261*4+F261*9+E261*4</f>
        <v>86.5</v>
      </c>
      <c r="I261" s="180" t="s">
        <v>98</v>
      </c>
      <c r="J261" s="13"/>
      <c r="K261" s="22" t="s">
        <v>79</v>
      </c>
      <c r="L261" s="166"/>
    </row>
    <row r="262" spans="1:12" ht="30" customHeight="1">
      <c r="A262" s="326" t="s">
        <v>34</v>
      </c>
      <c r="B262" s="327"/>
      <c r="C262" s="328"/>
      <c r="D262" s="1">
        <v>20</v>
      </c>
      <c r="E262" s="2">
        <v>0.7</v>
      </c>
      <c r="F262" s="2">
        <v>0.1</v>
      </c>
      <c r="G262" s="2">
        <v>9.4</v>
      </c>
      <c r="H262" s="2">
        <v>40.52</v>
      </c>
      <c r="I262" s="180"/>
      <c r="J262" s="13"/>
      <c r="K262" s="23" t="s">
        <v>43</v>
      </c>
      <c r="L262" s="58"/>
    </row>
    <row r="263" spans="1:12" ht="30" customHeight="1">
      <c r="A263" s="332" t="s">
        <v>73</v>
      </c>
      <c r="B263" s="333"/>
      <c r="C263" s="334"/>
      <c r="D263" s="1">
        <v>20</v>
      </c>
      <c r="E263" s="2"/>
      <c r="F263" s="2"/>
      <c r="G263" s="2"/>
      <c r="H263" s="2"/>
      <c r="I263" s="180"/>
      <c r="J263" s="13"/>
      <c r="K263" s="22" t="s">
        <v>80</v>
      </c>
      <c r="L263" s="167" t="e">
        <f>#REF!</f>
        <v>#REF!</v>
      </c>
    </row>
    <row r="264" spans="1:12" ht="30" customHeight="1">
      <c r="A264" s="326" t="s">
        <v>47</v>
      </c>
      <c r="B264" s="327"/>
      <c r="C264" s="328"/>
      <c r="D264" s="3">
        <v>20</v>
      </c>
      <c r="E264" s="2">
        <v>1</v>
      </c>
      <c r="F264" s="2">
        <v>0.28</v>
      </c>
      <c r="G264" s="2">
        <v>8.1</v>
      </c>
      <c r="H264" s="2">
        <f>E264*4+F264*9+G264*4</f>
        <v>38.92</v>
      </c>
      <c r="I264" s="180"/>
      <c r="J264" s="13"/>
      <c r="K264" s="22" t="s">
        <v>39</v>
      </c>
      <c r="L264" s="58"/>
    </row>
    <row r="265" spans="1:12" ht="30" customHeight="1">
      <c r="A265" s="332" t="s">
        <v>46</v>
      </c>
      <c r="B265" s="333"/>
      <c r="C265" s="334"/>
      <c r="D265" s="1">
        <v>20</v>
      </c>
      <c r="E265" s="2"/>
      <c r="F265" s="2"/>
      <c r="G265" s="2"/>
      <c r="H265" s="2"/>
      <c r="I265" s="180"/>
      <c r="J265" s="77"/>
      <c r="K265" s="23" t="s">
        <v>28</v>
      </c>
      <c r="L265" s="58"/>
    </row>
    <row r="266" spans="1:12" ht="30" customHeight="1">
      <c r="A266" s="310" t="s">
        <v>86</v>
      </c>
      <c r="B266" s="311"/>
      <c r="C266" s="311"/>
      <c r="D266" s="159">
        <f>D267+255+255+D275</f>
        <v>810</v>
      </c>
      <c r="E266" s="48">
        <f>E267+E270+E271+E275+E276+E278</f>
        <v>31.279999999999998</v>
      </c>
      <c r="F266" s="48">
        <f>F267+F270+F271+F275+F276+F278</f>
        <v>37.839999999999996</v>
      </c>
      <c r="G266" s="48">
        <f>G267+G270+G271+G275+G276+G278</f>
        <v>111.98</v>
      </c>
      <c r="H266" s="195">
        <f>H267+H270+H271+H275+H276+H278</f>
        <v>913.6</v>
      </c>
      <c r="I266" s="179"/>
      <c r="J266" s="69"/>
      <c r="K266" s="25" t="s">
        <v>29</v>
      </c>
      <c r="L266" s="58" t="e">
        <f>#REF!+#REF!</f>
        <v>#REF!</v>
      </c>
    </row>
    <row r="267" spans="1:12" ht="30" customHeight="1">
      <c r="A267" s="216" t="s">
        <v>278</v>
      </c>
      <c r="B267" s="110">
        <f>C267*1.05</f>
        <v>105</v>
      </c>
      <c r="C267" s="110">
        <v>100</v>
      </c>
      <c r="D267" s="1">
        <v>100</v>
      </c>
      <c r="E267" s="2">
        <v>1.4</v>
      </c>
      <c r="F267" s="2">
        <v>4.5</v>
      </c>
      <c r="G267" s="2">
        <v>5.5</v>
      </c>
      <c r="H267" s="157">
        <f>G267*4+F267*9+E267*4</f>
        <v>68.1</v>
      </c>
      <c r="I267" s="185" t="s">
        <v>242</v>
      </c>
      <c r="J267" s="69"/>
      <c r="K267" s="49" t="s">
        <v>50</v>
      </c>
      <c r="L267" s="58"/>
    </row>
    <row r="268" spans="1:12" ht="30" customHeight="1">
      <c r="A268" s="364" t="s">
        <v>52</v>
      </c>
      <c r="B268" s="365"/>
      <c r="C268" s="365"/>
      <c r="D268" s="365"/>
      <c r="E268" s="365"/>
      <c r="F268" s="365"/>
      <c r="G268" s="365"/>
      <c r="H268" s="365"/>
      <c r="I268" s="366"/>
      <c r="J268" s="13"/>
      <c r="K268" s="22" t="s">
        <v>30</v>
      </c>
      <c r="L268" s="58" t="e">
        <f>#REF!</f>
        <v>#REF!</v>
      </c>
    </row>
    <row r="269" spans="1:12" ht="30" customHeight="1">
      <c r="A269" s="374" t="s">
        <v>156</v>
      </c>
      <c r="B269" s="374"/>
      <c r="C269" s="374"/>
      <c r="D269" s="1">
        <v>100</v>
      </c>
      <c r="E269" s="2">
        <v>1</v>
      </c>
      <c r="F269" s="2">
        <v>5.1</v>
      </c>
      <c r="G269" s="2">
        <v>3.5</v>
      </c>
      <c r="H269" s="2">
        <f>E269*4+F269*9+G269*4</f>
        <v>63.9</v>
      </c>
      <c r="I269" s="180" t="s">
        <v>157</v>
      </c>
      <c r="J269" s="13"/>
      <c r="K269" s="22" t="s">
        <v>31</v>
      </c>
      <c r="L269" s="58" t="e">
        <f>#REF!+#REF!+#REF!</f>
        <v>#REF!</v>
      </c>
    </row>
    <row r="270" spans="1:12" ht="30" customHeight="1">
      <c r="A270" s="335" t="s">
        <v>192</v>
      </c>
      <c r="B270" s="335"/>
      <c r="C270" s="335"/>
      <c r="D270" s="160" t="s">
        <v>88</v>
      </c>
      <c r="E270" s="19">
        <v>4.4</v>
      </c>
      <c r="F270" s="19">
        <v>5.2</v>
      </c>
      <c r="G270" s="19">
        <v>16</v>
      </c>
      <c r="H270" s="19">
        <f>E270*4+F270*9+G270*4</f>
        <v>128.4</v>
      </c>
      <c r="I270" s="185" t="s">
        <v>100</v>
      </c>
      <c r="J270" s="13"/>
      <c r="K270" s="23" t="s">
        <v>44</v>
      </c>
      <c r="L270" s="58"/>
    </row>
    <row r="271" spans="1:21" s="59" customFormat="1" ht="30" customHeight="1">
      <c r="A271" s="374" t="s">
        <v>193</v>
      </c>
      <c r="B271" s="374"/>
      <c r="C271" s="374"/>
      <c r="D271" s="160" t="s">
        <v>88</v>
      </c>
      <c r="E271" s="19">
        <v>20.2</v>
      </c>
      <c r="F271" s="19">
        <v>26.9</v>
      </c>
      <c r="G271" s="19">
        <v>26.7</v>
      </c>
      <c r="H271" s="19">
        <f>E271*4+F271*9+G271*4</f>
        <v>429.7</v>
      </c>
      <c r="I271" s="190" t="s">
        <v>194</v>
      </c>
      <c r="J271" s="78"/>
      <c r="K271" s="22" t="s">
        <v>32</v>
      </c>
      <c r="L271" s="58" t="e">
        <f>+#REF!+#REF!+#REF!+#REF!+#REF!</f>
        <v>#REF!</v>
      </c>
      <c r="M271" s="56"/>
      <c r="N271" s="56"/>
      <c r="O271" s="56"/>
      <c r="P271" s="56"/>
      <c r="Q271" s="56"/>
      <c r="R271" s="56"/>
      <c r="S271" s="56"/>
      <c r="T271" s="56"/>
      <c r="U271" s="56"/>
    </row>
    <row r="272" spans="1:12" ht="30" customHeight="1">
      <c r="A272" s="400" t="s">
        <v>52</v>
      </c>
      <c r="B272" s="401"/>
      <c r="C272" s="401"/>
      <c r="D272" s="401"/>
      <c r="E272" s="401"/>
      <c r="F272" s="401"/>
      <c r="G272" s="401"/>
      <c r="H272" s="401"/>
      <c r="I272" s="402"/>
      <c r="J272" s="66"/>
      <c r="K272" s="22" t="s">
        <v>23</v>
      </c>
      <c r="L272" s="58" t="e">
        <f>+#REF!+#REF!</f>
        <v>#REF!</v>
      </c>
    </row>
    <row r="273" spans="1:12" ht="30" customHeight="1">
      <c r="A273" s="324" t="s">
        <v>317</v>
      </c>
      <c r="B273" s="403"/>
      <c r="C273" s="403"/>
      <c r="D273" s="1">
        <v>100</v>
      </c>
      <c r="E273" s="2">
        <v>10.1</v>
      </c>
      <c r="F273" s="2">
        <v>14.2</v>
      </c>
      <c r="G273" s="2">
        <v>17</v>
      </c>
      <c r="H273" s="2">
        <f>E273*4+F273*9+G273*4</f>
        <v>236.2</v>
      </c>
      <c r="I273" s="180" t="s">
        <v>94</v>
      </c>
      <c r="J273" s="66"/>
      <c r="K273" s="23" t="s">
        <v>33</v>
      </c>
      <c r="L273" s="58"/>
    </row>
    <row r="274" spans="1:11" ht="30" customHeight="1">
      <c r="A274" s="375" t="s">
        <v>109</v>
      </c>
      <c r="B274" s="375"/>
      <c r="C274" s="375"/>
      <c r="D274" s="1">
        <v>180</v>
      </c>
      <c r="E274" s="40">
        <v>3.9</v>
      </c>
      <c r="F274" s="40">
        <v>5.9</v>
      </c>
      <c r="G274" s="40">
        <v>26.7</v>
      </c>
      <c r="H274" s="2">
        <f>E274*4+F274*9+G274*4</f>
        <v>175.5</v>
      </c>
      <c r="I274" s="183" t="s">
        <v>110</v>
      </c>
      <c r="J274" s="14"/>
      <c r="K274" s="23" t="s">
        <v>48</v>
      </c>
    </row>
    <row r="275" spans="1:11" ht="30" customHeight="1">
      <c r="A275" s="178" t="s">
        <v>261</v>
      </c>
      <c r="B275" s="1">
        <v>200</v>
      </c>
      <c r="C275" s="1">
        <v>200</v>
      </c>
      <c r="D275" s="1">
        <v>200</v>
      </c>
      <c r="E275" s="2">
        <v>0.4</v>
      </c>
      <c r="F275" s="2">
        <v>0</v>
      </c>
      <c r="G275" s="2">
        <v>22</v>
      </c>
      <c r="H275" s="2">
        <f>E275*4+F275*9+G275*4</f>
        <v>89.6</v>
      </c>
      <c r="I275" s="185" t="s">
        <v>262</v>
      </c>
      <c r="J275" s="7"/>
      <c r="K275" s="168" t="s">
        <v>78</v>
      </c>
    </row>
    <row r="276" spans="1:21" ht="30" customHeight="1">
      <c r="A276" s="298" t="s">
        <v>34</v>
      </c>
      <c r="B276" s="298"/>
      <c r="C276" s="298"/>
      <c r="D276" s="1">
        <v>40</v>
      </c>
      <c r="E276" s="2">
        <v>1.88</v>
      </c>
      <c r="F276" s="2">
        <v>0.4</v>
      </c>
      <c r="G276" s="2">
        <v>17.48</v>
      </c>
      <c r="H276" s="2">
        <v>81.04</v>
      </c>
      <c r="I276" s="180"/>
      <c r="J276" s="7"/>
      <c r="M276" s="59"/>
      <c r="O276" s="59"/>
      <c r="P276" s="59"/>
      <c r="Q276" s="59"/>
      <c r="R276" s="59"/>
      <c r="S276" s="59"/>
      <c r="T276" s="59"/>
      <c r="U276" s="59"/>
    </row>
    <row r="277" spans="1:10" ht="30" customHeight="1">
      <c r="A277" s="291" t="s">
        <v>73</v>
      </c>
      <c r="B277" s="291"/>
      <c r="C277" s="291"/>
      <c r="D277" s="1">
        <v>40</v>
      </c>
      <c r="E277" s="2"/>
      <c r="F277" s="2"/>
      <c r="G277" s="2"/>
      <c r="H277" s="2"/>
      <c r="I277" s="180"/>
      <c r="J277" s="8"/>
    </row>
    <row r="278" spans="1:10" ht="30" customHeight="1">
      <c r="A278" s="298" t="s">
        <v>47</v>
      </c>
      <c r="B278" s="298"/>
      <c r="C278" s="298"/>
      <c r="D278" s="3">
        <v>60</v>
      </c>
      <c r="E278" s="2">
        <v>3</v>
      </c>
      <c r="F278" s="2">
        <v>0.8400000000000001</v>
      </c>
      <c r="G278" s="2">
        <v>24.299999999999997</v>
      </c>
      <c r="H278" s="2">
        <v>116.76</v>
      </c>
      <c r="I278" s="180"/>
      <c r="J278" s="9"/>
    </row>
    <row r="279" spans="1:10" ht="30" customHeight="1">
      <c r="A279" s="291" t="s">
        <v>46</v>
      </c>
      <c r="B279" s="291"/>
      <c r="C279" s="291"/>
      <c r="D279" s="1">
        <v>60</v>
      </c>
      <c r="E279" s="2"/>
      <c r="F279" s="2"/>
      <c r="G279" s="2"/>
      <c r="H279" s="2"/>
      <c r="I279" s="180"/>
      <c r="J279" s="9"/>
    </row>
    <row r="280" spans="1:25" ht="30" customHeight="1">
      <c r="A280" s="358" t="s">
        <v>82</v>
      </c>
      <c r="B280" s="359"/>
      <c r="C280" s="359"/>
      <c r="D280" s="172"/>
      <c r="E280" s="153">
        <f>E257+E266</f>
        <v>47.980000000000004</v>
      </c>
      <c r="F280" s="153">
        <f>F257+F266</f>
        <v>54.62</v>
      </c>
      <c r="G280" s="153">
        <f>G257+G266</f>
        <v>198.38</v>
      </c>
      <c r="H280" s="173">
        <f>H257+H266</f>
        <v>1476.24</v>
      </c>
      <c r="I280" s="187"/>
      <c r="J280" s="9"/>
      <c r="Q280" s="329"/>
      <c r="R280" s="329"/>
      <c r="S280" s="329"/>
      <c r="T280" s="220"/>
      <c r="U280" s="221"/>
      <c r="V280" s="221"/>
      <c r="W280" s="221"/>
      <c r="X280" s="221"/>
      <c r="Y280" s="237"/>
    </row>
    <row r="281" spans="1:25" ht="30" customHeight="1">
      <c r="A281" s="303" t="s">
        <v>60</v>
      </c>
      <c r="B281" s="301"/>
      <c r="C281" s="301"/>
      <c r="D281" s="301"/>
      <c r="E281" s="301"/>
      <c r="F281" s="301"/>
      <c r="G281" s="301"/>
      <c r="H281" s="301"/>
      <c r="I281" s="304"/>
      <c r="J281" s="9"/>
      <c r="Q281" s="226"/>
      <c r="R281" s="227"/>
      <c r="S281" s="50"/>
      <c r="T281" s="223"/>
      <c r="U281" s="238"/>
      <c r="V281" s="238"/>
      <c r="W281" s="238"/>
      <c r="X281" s="221"/>
      <c r="Y281" s="237"/>
    </row>
    <row r="282" spans="1:25" ht="30" customHeight="1">
      <c r="A282" s="336" t="s">
        <v>1</v>
      </c>
      <c r="B282" s="330" t="s">
        <v>2</v>
      </c>
      <c r="C282" s="330" t="s">
        <v>3</v>
      </c>
      <c r="D282" s="295" t="s">
        <v>4</v>
      </c>
      <c r="E282" s="296"/>
      <c r="F282" s="296"/>
      <c r="G282" s="296"/>
      <c r="H282" s="297"/>
      <c r="I282" s="308" t="s">
        <v>81</v>
      </c>
      <c r="J282" s="9"/>
      <c r="Q282" s="226"/>
      <c r="R282" s="227"/>
      <c r="S282" s="50"/>
      <c r="T282" s="223"/>
      <c r="U282" s="122"/>
      <c r="V282" s="122"/>
      <c r="W282" s="122"/>
      <c r="X282" s="122"/>
      <c r="Y282" s="237"/>
    </row>
    <row r="283" spans="1:25" ht="30" customHeight="1">
      <c r="A283" s="337"/>
      <c r="B283" s="331"/>
      <c r="C283" s="331"/>
      <c r="D283" s="5" t="s">
        <v>5</v>
      </c>
      <c r="E283" s="39" t="s">
        <v>6</v>
      </c>
      <c r="F283" s="39" t="s">
        <v>7</v>
      </c>
      <c r="G283" s="39" t="s">
        <v>8</v>
      </c>
      <c r="H283" s="46" t="s">
        <v>9</v>
      </c>
      <c r="I283" s="309"/>
      <c r="J283" s="9"/>
      <c r="Q283" s="228"/>
      <c r="R283" s="227"/>
      <c r="S283" s="50"/>
      <c r="T283" s="229"/>
      <c r="U283" s="230"/>
      <c r="V283" s="230"/>
      <c r="W283" s="230"/>
      <c r="X283" s="230"/>
      <c r="Y283" s="237"/>
    </row>
    <row r="284" spans="1:25" ht="30" customHeight="1">
      <c r="A284" s="316" t="s">
        <v>10</v>
      </c>
      <c r="B284" s="317"/>
      <c r="C284" s="317"/>
      <c r="D284" s="171">
        <f>D285+D286+D287+D288</f>
        <v>580</v>
      </c>
      <c r="E284" s="150">
        <f>E285+E286+E287+E288+E289+E291</f>
        <v>19.099999999999998</v>
      </c>
      <c r="F284" s="150">
        <f>F285+F286+F287+F288+F289+F291</f>
        <v>19.080000000000002</v>
      </c>
      <c r="G284" s="150">
        <f>G285+G286+G287+G288+G289+G291</f>
        <v>107.10000000000001</v>
      </c>
      <c r="H284" s="150">
        <f>H285+H286+H287+H288+H289+H291</f>
        <v>675.7399999999999</v>
      </c>
      <c r="I284" s="188"/>
      <c r="J284" s="8"/>
      <c r="Q284" s="143"/>
      <c r="R284" s="54"/>
      <c r="S284" s="50"/>
      <c r="T284" s="43"/>
      <c r="U284" s="28"/>
      <c r="V284" s="28"/>
      <c r="W284" s="28"/>
      <c r="X284" s="28"/>
      <c r="Y284" s="239"/>
    </row>
    <row r="285" spans="1:25" s="59" customFormat="1" ht="30" customHeight="1">
      <c r="A285" s="338" t="s">
        <v>195</v>
      </c>
      <c r="B285" s="339"/>
      <c r="C285" s="340"/>
      <c r="D285" s="148" t="s">
        <v>69</v>
      </c>
      <c r="E285" s="40">
        <v>1.2</v>
      </c>
      <c r="F285" s="40">
        <v>0.1</v>
      </c>
      <c r="G285" s="40">
        <v>15</v>
      </c>
      <c r="H285" s="2">
        <f>E285*4+F285*9+G285*4</f>
        <v>65.7</v>
      </c>
      <c r="I285" s="180" t="s">
        <v>196</v>
      </c>
      <c r="J285" s="9"/>
      <c r="M285" s="56"/>
      <c r="N285" s="56"/>
      <c r="O285" s="56"/>
      <c r="P285" s="56"/>
      <c r="Q285" s="240"/>
      <c r="R285" s="53"/>
      <c r="S285" s="50"/>
      <c r="T285" s="241"/>
      <c r="U285" s="242"/>
      <c r="V285" s="28"/>
      <c r="W285" s="242"/>
      <c r="X285" s="242"/>
      <c r="Y285" s="239"/>
    </row>
    <row r="286" spans="1:25" ht="30" customHeight="1">
      <c r="A286" s="368" t="s">
        <v>101</v>
      </c>
      <c r="B286" s="369"/>
      <c r="C286" s="370"/>
      <c r="D286" s="4">
        <v>100</v>
      </c>
      <c r="E286" s="147">
        <v>9.1</v>
      </c>
      <c r="F286" s="147">
        <v>7.5</v>
      </c>
      <c r="G286" s="147">
        <v>3.4</v>
      </c>
      <c r="H286" s="2">
        <f>E286*4+F286*9+G286*4</f>
        <v>117.5</v>
      </c>
      <c r="I286" s="180" t="s">
        <v>102</v>
      </c>
      <c r="J286" s="9"/>
      <c r="Q286" s="240"/>
      <c r="R286" s="53"/>
      <c r="S286" s="50"/>
      <c r="T286" s="241"/>
      <c r="U286" s="242"/>
      <c r="V286" s="28"/>
      <c r="W286" s="242"/>
      <c r="X286" s="242"/>
      <c r="Y286" s="239"/>
    </row>
    <row r="287" spans="1:25" ht="30" customHeight="1">
      <c r="A287" s="326" t="s">
        <v>197</v>
      </c>
      <c r="B287" s="327"/>
      <c r="C287" s="328"/>
      <c r="D287" s="1">
        <v>180</v>
      </c>
      <c r="E287" s="2">
        <v>3.7</v>
      </c>
      <c r="F287" s="2">
        <v>7.9</v>
      </c>
      <c r="G287" s="2">
        <v>50</v>
      </c>
      <c r="H287" s="2">
        <f>G287*4+F287*9+E287*4</f>
        <v>285.90000000000003</v>
      </c>
      <c r="I287" s="180" t="s">
        <v>198</v>
      </c>
      <c r="J287" s="9"/>
      <c r="Q287" s="233"/>
      <c r="R287" s="53"/>
      <c r="S287" s="50"/>
      <c r="T287" s="241"/>
      <c r="U287" s="242"/>
      <c r="V287" s="28"/>
      <c r="W287" s="242"/>
      <c r="X287" s="242"/>
      <c r="Y287" s="239"/>
    </row>
    <row r="288" spans="1:25" ht="30" customHeight="1">
      <c r="A288" s="326" t="s">
        <v>199</v>
      </c>
      <c r="B288" s="327"/>
      <c r="C288" s="328"/>
      <c r="D288" s="1">
        <v>200</v>
      </c>
      <c r="E288" s="2">
        <v>3.4</v>
      </c>
      <c r="F288" s="1">
        <v>3.2</v>
      </c>
      <c r="G288" s="1">
        <v>21.2</v>
      </c>
      <c r="H288" s="151">
        <f>E288*4+F288*9+G288*4</f>
        <v>127.19999999999999</v>
      </c>
      <c r="I288" s="180" t="s">
        <v>200</v>
      </c>
      <c r="J288" s="9"/>
      <c r="Q288" s="134"/>
      <c r="R288" s="90"/>
      <c r="S288" s="133"/>
      <c r="T288" s="223"/>
      <c r="U288" s="122"/>
      <c r="V288" s="122"/>
      <c r="W288" s="122"/>
      <c r="X288" s="122"/>
      <c r="Y288" s="224"/>
    </row>
    <row r="289" spans="1:25" ht="30" customHeight="1">
      <c r="A289" s="326" t="s">
        <v>34</v>
      </c>
      <c r="B289" s="327"/>
      <c r="C289" s="328"/>
      <c r="D289" s="1">
        <v>20</v>
      </c>
      <c r="E289" s="2">
        <v>0.7</v>
      </c>
      <c r="F289" s="2">
        <v>0.1</v>
      </c>
      <c r="G289" s="2">
        <v>9.4</v>
      </c>
      <c r="H289" s="2">
        <v>40.52</v>
      </c>
      <c r="I289" s="180"/>
      <c r="J289" s="9"/>
      <c r="Q289" s="143"/>
      <c r="R289" s="50"/>
      <c r="S289" s="50"/>
      <c r="T289" s="223"/>
      <c r="U289" s="125"/>
      <c r="V289" s="122"/>
      <c r="W289" s="122"/>
      <c r="X289" s="122"/>
      <c r="Y289" s="224"/>
    </row>
    <row r="290" spans="1:25" ht="30" customHeight="1">
      <c r="A290" s="332" t="s">
        <v>73</v>
      </c>
      <c r="B290" s="333"/>
      <c r="C290" s="334"/>
      <c r="D290" s="1">
        <v>20</v>
      </c>
      <c r="E290" s="2"/>
      <c r="F290" s="2"/>
      <c r="G290" s="2"/>
      <c r="H290" s="2"/>
      <c r="I290" s="180"/>
      <c r="J290" s="9"/>
      <c r="M290" s="59"/>
      <c r="O290" s="59"/>
      <c r="P290" s="59"/>
      <c r="Q290" s="233"/>
      <c r="R290" s="88"/>
      <c r="S290" s="88"/>
      <c r="T290" s="223"/>
      <c r="U290" s="125"/>
      <c r="V290" s="122"/>
      <c r="W290" s="122"/>
      <c r="X290" s="122"/>
      <c r="Y290" s="224"/>
    </row>
    <row r="291" spans="1:25" ht="30" customHeight="1">
      <c r="A291" s="326" t="s">
        <v>47</v>
      </c>
      <c r="B291" s="327"/>
      <c r="C291" s="328"/>
      <c r="D291" s="3">
        <v>20</v>
      </c>
      <c r="E291" s="2">
        <v>1</v>
      </c>
      <c r="F291" s="2">
        <v>0.28</v>
      </c>
      <c r="G291" s="2">
        <v>8.1</v>
      </c>
      <c r="H291" s="2">
        <f>E291*4+F291*9+G291*4</f>
        <v>38.92</v>
      </c>
      <c r="I291" s="180"/>
      <c r="J291" s="9"/>
      <c r="Q291" s="134"/>
      <c r="R291" s="90"/>
      <c r="S291" s="133"/>
      <c r="T291" s="223"/>
      <c r="U291" s="122"/>
      <c r="V291" s="122"/>
      <c r="W291" s="122"/>
      <c r="X291" s="122"/>
      <c r="Y291" s="224"/>
    </row>
    <row r="292" spans="1:25" ht="30" customHeight="1">
      <c r="A292" s="332" t="s">
        <v>46</v>
      </c>
      <c r="B292" s="333"/>
      <c r="C292" s="334"/>
      <c r="D292" s="1">
        <v>20</v>
      </c>
      <c r="E292" s="2"/>
      <c r="F292" s="2"/>
      <c r="G292" s="2"/>
      <c r="H292" s="2"/>
      <c r="I292" s="180"/>
      <c r="J292" s="9"/>
      <c r="Q292" s="243"/>
      <c r="R292" s="122"/>
      <c r="S292" s="244"/>
      <c r="T292" s="43"/>
      <c r="U292" s="245"/>
      <c r="V292" s="245"/>
      <c r="W292" s="245"/>
      <c r="X292" s="28"/>
      <c r="Y292" s="239"/>
    </row>
    <row r="293" spans="1:25" ht="30" customHeight="1">
      <c r="A293" s="310" t="s">
        <v>86</v>
      </c>
      <c r="B293" s="311"/>
      <c r="C293" s="311"/>
      <c r="D293" s="159">
        <f>D294+280+D296+D299+D300</f>
        <v>860</v>
      </c>
      <c r="E293" s="48">
        <f>E294+E295+E296+E299+E300+E301+E303</f>
        <v>27.18</v>
      </c>
      <c r="F293" s="48">
        <f>F294+F295+F296+F299+F300+F301+F303</f>
        <v>26.559999999999995</v>
      </c>
      <c r="G293" s="48">
        <f>G294+G295+G296+G299+G300+G301+G303</f>
        <v>144.43714285714287</v>
      </c>
      <c r="H293" s="195">
        <f>H294+H295+H296+H299+H300+H301+H303</f>
        <v>925.5085714285714</v>
      </c>
      <c r="I293" s="179"/>
      <c r="J293" s="9"/>
      <c r="Q293" s="94"/>
      <c r="R293" s="86"/>
      <c r="S293" s="86"/>
      <c r="T293" s="43"/>
      <c r="U293" s="28"/>
      <c r="V293" s="28"/>
      <c r="W293" s="28"/>
      <c r="X293" s="28"/>
      <c r="Y293" s="246"/>
    </row>
    <row r="294" spans="1:25" ht="30" customHeight="1">
      <c r="A294" s="324" t="s">
        <v>201</v>
      </c>
      <c r="B294" s="324"/>
      <c r="C294" s="324"/>
      <c r="D294" s="108">
        <v>100</v>
      </c>
      <c r="E294" s="108">
        <v>2</v>
      </c>
      <c r="F294" s="151">
        <v>5.1</v>
      </c>
      <c r="G294" s="108">
        <v>15.1</v>
      </c>
      <c r="H294" s="76">
        <f>E294*4+F294*9+G294*4</f>
        <v>114.3</v>
      </c>
      <c r="I294" s="181" t="s">
        <v>336</v>
      </c>
      <c r="J294" s="9"/>
      <c r="Q294" s="143"/>
      <c r="R294" s="54"/>
      <c r="S294" s="54"/>
      <c r="T294" s="144"/>
      <c r="U294" s="86"/>
      <c r="V294" s="86"/>
      <c r="W294" s="86"/>
      <c r="X294" s="86"/>
      <c r="Y294" s="239"/>
    </row>
    <row r="295" spans="1:25" ht="30" customHeight="1">
      <c r="A295" s="298" t="s">
        <v>202</v>
      </c>
      <c r="B295" s="298"/>
      <c r="C295" s="298"/>
      <c r="D295" s="160" t="s">
        <v>89</v>
      </c>
      <c r="E295" s="19">
        <v>5.5</v>
      </c>
      <c r="F295" s="19">
        <v>5.9</v>
      </c>
      <c r="G295" s="19">
        <v>18.857142857142858</v>
      </c>
      <c r="H295" s="19">
        <f>E295*4+F295*9+G295*4</f>
        <v>150.5285714285714</v>
      </c>
      <c r="I295" s="185" t="s">
        <v>203</v>
      </c>
      <c r="J295" s="9"/>
      <c r="Q295" s="143"/>
      <c r="R295" s="144"/>
      <c r="S295" s="144"/>
      <c r="T295" s="144"/>
      <c r="U295" s="86"/>
      <c r="V295" s="86"/>
      <c r="W295" s="86"/>
      <c r="X295" s="86"/>
      <c r="Y295" s="239"/>
    </row>
    <row r="296" spans="1:25" ht="30" customHeight="1">
      <c r="A296" s="384" t="s">
        <v>291</v>
      </c>
      <c r="B296" s="384"/>
      <c r="C296" s="384"/>
      <c r="D296" s="149">
        <v>100</v>
      </c>
      <c r="E296" s="2">
        <v>10.8</v>
      </c>
      <c r="F296" s="2">
        <v>10.9</v>
      </c>
      <c r="G296" s="2">
        <v>5.4</v>
      </c>
      <c r="H296" s="2">
        <f>G296*4+F296*9+E296*4</f>
        <v>162.90000000000003</v>
      </c>
      <c r="I296" s="180" t="s">
        <v>204</v>
      </c>
      <c r="J296" s="8"/>
      <c r="Q296" s="91"/>
      <c r="R296" s="223"/>
      <c r="S296" s="223"/>
      <c r="T296" s="144"/>
      <c r="U296" s="122"/>
      <c r="V296" s="86"/>
      <c r="W296" s="122"/>
      <c r="X296" s="122"/>
      <c r="Y296" s="239"/>
    </row>
    <row r="297" spans="1:10" ht="30" customHeight="1">
      <c r="A297" s="400" t="s">
        <v>52</v>
      </c>
      <c r="B297" s="401"/>
      <c r="C297" s="401"/>
      <c r="D297" s="401"/>
      <c r="E297" s="401"/>
      <c r="F297" s="401"/>
      <c r="G297" s="401"/>
      <c r="H297" s="401"/>
      <c r="I297" s="402"/>
      <c r="J297" s="8"/>
    </row>
    <row r="298" spans="1:10" ht="30" customHeight="1">
      <c r="A298" s="324" t="s">
        <v>319</v>
      </c>
      <c r="B298" s="403"/>
      <c r="C298" s="403"/>
      <c r="D298" s="149">
        <v>100</v>
      </c>
      <c r="E298" s="2">
        <v>10.8</v>
      </c>
      <c r="F298" s="2">
        <v>10.9</v>
      </c>
      <c r="G298" s="2">
        <v>5.4</v>
      </c>
      <c r="H298" s="2">
        <f>G298*4+F298*9+E298*4</f>
        <v>162.90000000000003</v>
      </c>
      <c r="I298" s="180" t="s">
        <v>204</v>
      </c>
      <c r="J298" s="8"/>
    </row>
    <row r="299" spans="1:12" ht="30" customHeight="1">
      <c r="A299" s="324" t="s">
        <v>315</v>
      </c>
      <c r="B299" s="324"/>
      <c r="C299" s="324"/>
      <c r="D299" s="160">
        <v>180</v>
      </c>
      <c r="E299" s="19">
        <v>3.8</v>
      </c>
      <c r="F299" s="19">
        <v>3.4</v>
      </c>
      <c r="G299" s="19">
        <v>41.1</v>
      </c>
      <c r="H299" s="19">
        <f>E299*4+F299*9+G299*4</f>
        <v>210.2</v>
      </c>
      <c r="I299" s="185" t="s">
        <v>95</v>
      </c>
      <c r="J299" s="8"/>
      <c r="K299" s="59"/>
      <c r="L299" s="59"/>
    </row>
    <row r="300" spans="1:10" ht="30" customHeight="1">
      <c r="A300" s="291" t="s">
        <v>266</v>
      </c>
      <c r="B300" s="380"/>
      <c r="C300" s="380"/>
      <c r="D300" s="4">
        <v>200</v>
      </c>
      <c r="E300" s="2">
        <v>0.2</v>
      </c>
      <c r="F300" s="2">
        <v>0.02</v>
      </c>
      <c r="G300" s="2">
        <v>22.2</v>
      </c>
      <c r="H300" s="2">
        <f>E300*4+F300*9+G300*4</f>
        <v>89.78</v>
      </c>
      <c r="I300" s="185" t="s">
        <v>132</v>
      </c>
      <c r="J300" s="8"/>
    </row>
    <row r="301" spans="1:10" ht="30" customHeight="1">
      <c r="A301" s="298" t="s">
        <v>34</v>
      </c>
      <c r="B301" s="298"/>
      <c r="C301" s="298"/>
      <c r="D301" s="1">
        <v>40</v>
      </c>
      <c r="E301" s="2">
        <v>1.88</v>
      </c>
      <c r="F301" s="2">
        <v>0.4</v>
      </c>
      <c r="G301" s="2">
        <v>17.48</v>
      </c>
      <c r="H301" s="2">
        <v>81.04</v>
      </c>
      <c r="I301" s="180"/>
      <c r="J301" s="8"/>
    </row>
    <row r="302" spans="1:10" ht="30" customHeight="1">
      <c r="A302" s="291" t="s">
        <v>73</v>
      </c>
      <c r="B302" s="291"/>
      <c r="C302" s="291"/>
      <c r="D302" s="1">
        <v>40</v>
      </c>
      <c r="E302" s="2"/>
      <c r="F302" s="2"/>
      <c r="G302" s="2"/>
      <c r="H302" s="2"/>
      <c r="I302" s="180"/>
      <c r="J302" s="29"/>
    </row>
    <row r="303" spans="1:10" ht="30" customHeight="1">
      <c r="A303" s="298" t="s">
        <v>47</v>
      </c>
      <c r="B303" s="298"/>
      <c r="C303" s="298"/>
      <c r="D303" s="3">
        <v>60</v>
      </c>
      <c r="E303" s="2">
        <v>3</v>
      </c>
      <c r="F303" s="2">
        <v>0.8400000000000001</v>
      </c>
      <c r="G303" s="2">
        <v>24.299999999999997</v>
      </c>
      <c r="H303" s="2">
        <v>116.76</v>
      </c>
      <c r="I303" s="180"/>
      <c r="J303" s="29"/>
    </row>
    <row r="304" spans="1:11" ht="30" customHeight="1">
      <c r="A304" s="291" t="s">
        <v>46</v>
      </c>
      <c r="B304" s="291"/>
      <c r="C304" s="291"/>
      <c r="D304" s="1">
        <v>60</v>
      </c>
      <c r="E304" s="2"/>
      <c r="F304" s="2"/>
      <c r="G304" s="2"/>
      <c r="H304" s="2"/>
      <c r="I304" s="180"/>
      <c r="J304" s="8"/>
      <c r="K304" s="56" t="s">
        <v>14</v>
      </c>
    </row>
    <row r="305" spans="1:12" ht="30" customHeight="1">
      <c r="A305" s="358" t="s">
        <v>82</v>
      </c>
      <c r="B305" s="359"/>
      <c r="C305" s="359"/>
      <c r="D305" s="194"/>
      <c r="E305" s="153">
        <f>E284+E293</f>
        <v>46.28</v>
      </c>
      <c r="F305" s="153">
        <f>F284+F293</f>
        <v>45.64</v>
      </c>
      <c r="G305" s="153">
        <f>G284+G293</f>
        <v>251.5371428571429</v>
      </c>
      <c r="H305" s="173">
        <f>H284+H293</f>
        <v>1601.2485714285713</v>
      </c>
      <c r="I305" s="187"/>
      <c r="J305" s="8"/>
      <c r="K305" s="22" t="s">
        <v>34</v>
      </c>
      <c r="L305" s="56">
        <f>D119</f>
        <v>40</v>
      </c>
    </row>
    <row r="306" spans="1:12" ht="30" customHeight="1">
      <c r="A306" s="299" t="s">
        <v>61</v>
      </c>
      <c r="B306" s="300"/>
      <c r="C306" s="300"/>
      <c r="D306" s="300"/>
      <c r="E306" s="300"/>
      <c r="F306" s="300"/>
      <c r="G306" s="300"/>
      <c r="H306" s="301"/>
      <c r="I306" s="302"/>
      <c r="J306" s="8"/>
      <c r="K306" s="23" t="s">
        <v>35</v>
      </c>
      <c r="L306" s="58" t="e">
        <f>D107+#REF!+#REF!+D121</f>
        <v>#REF!</v>
      </c>
    </row>
    <row r="307" spans="1:12" ht="30" customHeight="1">
      <c r="A307" s="336" t="s">
        <v>1</v>
      </c>
      <c r="B307" s="330" t="s">
        <v>2</v>
      </c>
      <c r="C307" s="330" t="s">
        <v>3</v>
      </c>
      <c r="D307" s="295" t="s">
        <v>4</v>
      </c>
      <c r="E307" s="296"/>
      <c r="F307" s="296"/>
      <c r="G307" s="296"/>
      <c r="H307" s="297"/>
      <c r="I307" s="308" t="s">
        <v>81</v>
      </c>
      <c r="J307" s="8"/>
      <c r="K307" s="23" t="s">
        <v>41</v>
      </c>
      <c r="L307" s="112" t="e">
        <f>#REF!</f>
        <v>#REF!</v>
      </c>
    </row>
    <row r="308" spans="1:12" ht="30" customHeight="1">
      <c r="A308" s="337"/>
      <c r="B308" s="331"/>
      <c r="C308" s="331"/>
      <c r="D308" s="5" t="s">
        <v>5</v>
      </c>
      <c r="E308" s="39" t="s">
        <v>6</v>
      </c>
      <c r="F308" s="39" t="s">
        <v>7</v>
      </c>
      <c r="G308" s="39" t="s">
        <v>8</v>
      </c>
      <c r="H308" s="46" t="s">
        <v>9</v>
      </c>
      <c r="I308" s="363"/>
      <c r="J308" s="8"/>
      <c r="K308" s="24" t="s">
        <v>42</v>
      </c>
      <c r="L308" s="58" t="e">
        <f>#REF!+#REF!</f>
        <v>#REF!</v>
      </c>
    </row>
    <row r="309" spans="1:11" ht="30" customHeight="1">
      <c r="A309" s="310" t="s">
        <v>10</v>
      </c>
      <c r="B309" s="311"/>
      <c r="C309" s="311"/>
      <c r="D309" s="159">
        <f>D310+D313+D316+D317</f>
        <v>600</v>
      </c>
      <c r="E309" s="48">
        <f>E310+E313+E316+E317+E320+E318</f>
        <v>24.03333333333333</v>
      </c>
      <c r="F309" s="48">
        <f>F310+F313+F316+F317+F320+F318</f>
        <v>18.380000000000003</v>
      </c>
      <c r="G309" s="48">
        <f>G310+G313+G316+G317+G320+G318</f>
        <v>85</v>
      </c>
      <c r="H309" s="195">
        <f>H310+H313+H316+H317+H320+H318</f>
        <v>600.7733333333333</v>
      </c>
      <c r="I309" s="309"/>
      <c r="J309" s="8"/>
      <c r="K309" s="24" t="s">
        <v>37</v>
      </c>
    </row>
    <row r="310" spans="1:12" ht="30" customHeight="1">
      <c r="A310" s="85" t="s">
        <v>150</v>
      </c>
      <c r="B310" s="37">
        <f>C310*1.82</f>
        <v>182</v>
      </c>
      <c r="C310" s="38">
        <v>100</v>
      </c>
      <c r="D310" s="1">
        <v>100</v>
      </c>
      <c r="E310" s="2">
        <v>0.8333333333333334</v>
      </c>
      <c r="F310" s="2">
        <v>0.1</v>
      </c>
      <c r="G310" s="2">
        <v>1.6</v>
      </c>
      <c r="H310" s="2">
        <v>10.633333333333335</v>
      </c>
      <c r="I310" s="180" t="s">
        <v>151</v>
      </c>
      <c r="J310" s="8"/>
      <c r="K310" s="23" t="s">
        <v>22</v>
      </c>
      <c r="L310" s="58" t="e">
        <f>+#REF!+#REF!</f>
        <v>#REF!</v>
      </c>
    </row>
    <row r="311" spans="1:12" ht="30" customHeight="1">
      <c r="A311" s="364" t="s">
        <v>52</v>
      </c>
      <c r="B311" s="365"/>
      <c r="C311" s="365"/>
      <c r="D311" s="365"/>
      <c r="E311" s="365"/>
      <c r="F311" s="365"/>
      <c r="G311" s="365"/>
      <c r="H311" s="366"/>
      <c r="I311" s="287"/>
      <c r="J311" s="8"/>
      <c r="K311" s="23" t="s">
        <v>24</v>
      </c>
      <c r="L311" s="58" t="e">
        <f>#REF!++#REF!+#REF!+#REF!+#REF!</f>
        <v>#REF!</v>
      </c>
    </row>
    <row r="312" spans="1:12" ht="30" customHeight="1">
      <c r="A312" s="312" t="s">
        <v>113</v>
      </c>
      <c r="B312" s="313"/>
      <c r="C312" s="314"/>
      <c r="D312" s="1">
        <v>100</v>
      </c>
      <c r="E312" s="2">
        <v>0.7000000000000001</v>
      </c>
      <c r="F312" s="2">
        <v>0.1</v>
      </c>
      <c r="G312" s="2">
        <v>1.9</v>
      </c>
      <c r="H312" s="2">
        <v>11.299999999999999</v>
      </c>
      <c r="I312" s="180" t="s">
        <v>114</v>
      </c>
      <c r="J312" s="8"/>
      <c r="K312" s="23" t="s">
        <v>21</v>
      </c>
      <c r="L312" s="58">
        <f>D104</f>
        <v>100</v>
      </c>
    </row>
    <row r="313" spans="1:11" ht="30" customHeight="1">
      <c r="A313" s="298" t="s">
        <v>191</v>
      </c>
      <c r="B313" s="298"/>
      <c r="C313" s="298"/>
      <c r="D313" s="160">
        <v>120</v>
      </c>
      <c r="E313" s="19">
        <v>17.1</v>
      </c>
      <c r="F313" s="19">
        <v>12</v>
      </c>
      <c r="G313" s="19">
        <v>5.2</v>
      </c>
      <c r="H313" s="19">
        <f>E313*4+F313*9+G313*4</f>
        <v>197.20000000000002</v>
      </c>
      <c r="I313" s="180" t="s">
        <v>277</v>
      </c>
      <c r="J313" s="8"/>
      <c r="K313" s="23" t="s">
        <v>25</v>
      </c>
    </row>
    <row r="314" spans="1:12" ht="30" customHeight="1">
      <c r="A314" s="305" t="s">
        <v>52</v>
      </c>
      <c r="B314" s="306"/>
      <c r="C314" s="306"/>
      <c r="D314" s="306"/>
      <c r="E314" s="306"/>
      <c r="F314" s="306"/>
      <c r="G314" s="306"/>
      <c r="H314" s="306"/>
      <c r="I314" s="307"/>
      <c r="J314" s="8"/>
      <c r="K314" s="23" t="s">
        <v>38</v>
      </c>
      <c r="L314" s="56">
        <f>D118</f>
        <v>200</v>
      </c>
    </row>
    <row r="315" spans="1:12" ht="30" customHeight="1">
      <c r="A315" s="324" t="s">
        <v>320</v>
      </c>
      <c r="B315" s="341"/>
      <c r="C315" s="341"/>
      <c r="D315" s="1">
        <v>100</v>
      </c>
      <c r="E315" s="2">
        <v>10.333333333333334</v>
      </c>
      <c r="F315" s="2">
        <v>9.25</v>
      </c>
      <c r="G315" s="2">
        <v>12.916666666666666</v>
      </c>
      <c r="H315" s="2">
        <f>G315*4+F315*9+E315*4</f>
        <v>176.25</v>
      </c>
      <c r="I315" s="180" t="s">
        <v>108</v>
      </c>
      <c r="J315" s="8"/>
      <c r="K315" s="23" t="s">
        <v>20</v>
      </c>
      <c r="L315" s="58" t="e">
        <f>+#REF!</f>
        <v>#REF!</v>
      </c>
    </row>
    <row r="316" spans="1:12" ht="30" customHeight="1">
      <c r="A316" s="355" t="s">
        <v>205</v>
      </c>
      <c r="B316" s="356"/>
      <c r="C316" s="357"/>
      <c r="D316" s="1">
        <v>180</v>
      </c>
      <c r="E316" s="40">
        <v>3.9</v>
      </c>
      <c r="F316" s="40">
        <v>5.9</v>
      </c>
      <c r="G316" s="40">
        <v>26.7</v>
      </c>
      <c r="H316" s="2">
        <f>E316*4+F316*9+G316*4</f>
        <v>175.5</v>
      </c>
      <c r="I316" s="180" t="s">
        <v>206</v>
      </c>
      <c r="J316" s="8"/>
      <c r="K316" s="23" t="s">
        <v>26</v>
      </c>
      <c r="L316" s="58"/>
    </row>
    <row r="317" spans="1:25" ht="30" customHeight="1">
      <c r="A317" s="178" t="s">
        <v>261</v>
      </c>
      <c r="B317" s="1">
        <v>200</v>
      </c>
      <c r="C317" s="1">
        <v>200</v>
      </c>
      <c r="D317" s="1">
        <v>200</v>
      </c>
      <c r="E317" s="2">
        <v>0.5</v>
      </c>
      <c r="F317" s="2">
        <v>0</v>
      </c>
      <c r="G317" s="2">
        <v>34</v>
      </c>
      <c r="H317" s="2">
        <f>E317*4+F317*9+G317*4</f>
        <v>138</v>
      </c>
      <c r="I317" s="185" t="s">
        <v>262</v>
      </c>
      <c r="J317" s="8"/>
      <c r="K317" s="22" t="s">
        <v>49</v>
      </c>
      <c r="Q317" s="390"/>
      <c r="R317" s="390"/>
      <c r="S317" s="390"/>
      <c r="T317" s="220"/>
      <c r="U317" s="221"/>
      <c r="V317" s="221"/>
      <c r="W317" s="221"/>
      <c r="X317" s="221"/>
      <c r="Y317" s="222"/>
    </row>
    <row r="318" spans="1:25" ht="30" customHeight="1">
      <c r="A318" s="326" t="s">
        <v>34</v>
      </c>
      <c r="B318" s="327"/>
      <c r="C318" s="328"/>
      <c r="D318" s="1">
        <v>20</v>
      </c>
      <c r="E318" s="2">
        <v>0.7</v>
      </c>
      <c r="F318" s="2">
        <v>0.1</v>
      </c>
      <c r="G318" s="2">
        <v>9.4</v>
      </c>
      <c r="H318" s="2">
        <v>40.52</v>
      </c>
      <c r="I318" s="180"/>
      <c r="J318" s="8"/>
      <c r="K318" s="23" t="s">
        <v>27</v>
      </c>
      <c r="L318" s="57" t="e">
        <f>#REF!</f>
        <v>#REF!</v>
      </c>
      <c r="Q318" s="115"/>
      <c r="R318" s="247"/>
      <c r="S318" s="248"/>
      <c r="T318" s="165"/>
      <c r="U318" s="221"/>
      <c r="V318" s="221"/>
      <c r="W318" s="221"/>
      <c r="X318" s="221"/>
      <c r="Y318" s="222"/>
    </row>
    <row r="319" spans="1:25" ht="30" customHeight="1">
      <c r="A319" s="332" t="s">
        <v>73</v>
      </c>
      <c r="B319" s="333"/>
      <c r="C319" s="334"/>
      <c r="D319" s="1">
        <v>20</v>
      </c>
      <c r="E319" s="2"/>
      <c r="F319" s="2"/>
      <c r="G319" s="2"/>
      <c r="H319" s="2"/>
      <c r="I319" s="180"/>
      <c r="J319" s="8"/>
      <c r="K319" s="22" t="s">
        <v>79</v>
      </c>
      <c r="L319" s="166"/>
      <c r="Q319" s="249"/>
      <c r="R319" s="250"/>
      <c r="S319" s="248"/>
      <c r="T319" s="165"/>
      <c r="U319" s="221"/>
      <c r="V319" s="221"/>
      <c r="W319" s="221"/>
      <c r="X319" s="221"/>
      <c r="Y319" s="222"/>
    </row>
    <row r="320" spans="1:25" ht="30" customHeight="1">
      <c r="A320" s="326" t="s">
        <v>47</v>
      </c>
      <c r="B320" s="327"/>
      <c r="C320" s="328"/>
      <c r="D320" s="3">
        <v>20</v>
      </c>
      <c r="E320" s="2">
        <v>1</v>
      </c>
      <c r="F320" s="2">
        <v>0.28</v>
      </c>
      <c r="G320" s="2">
        <v>8.1</v>
      </c>
      <c r="H320" s="2">
        <f>E320*4+F320*9+G320*4</f>
        <v>38.92</v>
      </c>
      <c r="I320" s="180"/>
      <c r="J320" s="8"/>
      <c r="K320" s="23" t="s">
        <v>43</v>
      </c>
      <c r="L320" s="58"/>
      <c r="Q320" s="251"/>
      <c r="R320" s="252"/>
      <c r="S320" s="252"/>
      <c r="T320" s="165"/>
      <c r="U320" s="221"/>
      <c r="V320" s="221"/>
      <c r="W320" s="221"/>
      <c r="X320" s="221"/>
      <c r="Y320" s="222"/>
    </row>
    <row r="321" spans="1:25" ht="30" customHeight="1">
      <c r="A321" s="332" t="s">
        <v>46</v>
      </c>
      <c r="B321" s="333"/>
      <c r="C321" s="334"/>
      <c r="D321" s="1">
        <v>20</v>
      </c>
      <c r="E321" s="2"/>
      <c r="F321" s="2"/>
      <c r="G321" s="2"/>
      <c r="H321" s="2"/>
      <c r="I321" s="180"/>
      <c r="J321" s="8"/>
      <c r="K321" s="22" t="s">
        <v>80</v>
      </c>
      <c r="L321" s="167"/>
      <c r="Q321" s="115"/>
      <c r="R321" s="93"/>
      <c r="S321" s="253"/>
      <c r="T321" s="223"/>
      <c r="U321" s="122"/>
      <c r="V321" s="122"/>
      <c r="W321" s="122"/>
      <c r="X321" s="122"/>
      <c r="Y321" s="237"/>
    </row>
    <row r="322" spans="1:25" ht="30" customHeight="1">
      <c r="A322" s="310" t="s">
        <v>86</v>
      </c>
      <c r="B322" s="311"/>
      <c r="C322" s="311"/>
      <c r="D322" s="159">
        <f>D323+265+D325+D326+D327</f>
        <v>845</v>
      </c>
      <c r="E322" s="48">
        <f>E323+E324+E325+E326+E327+E328+E330</f>
        <v>27.38</v>
      </c>
      <c r="F322" s="48">
        <f>F323+F324+F325+F326+F327+F328+F330</f>
        <v>30.439999999999998</v>
      </c>
      <c r="G322" s="48">
        <f>G323+G324+G325+G326+G327+G328+G330</f>
        <v>138.57999999999998</v>
      </c>
      <c r="H322" s="195">
        <f>H323+H324+H325+H326+H327+H328+H330</f>
        <v>937.8</v>
      </c>
      <c r="I322" s="179"/>
      <c r="J322" s="8"/>
      <c r="K322" s="22" t="s">
        <v>39</v>
      </c>
      <c r="L322" s="58" t="e">
        <f>#REF!</f>
        <v>#REF!</v>
      </c>
      <c r="Q322" s="391"/>
      <c r="R322" s="391"/>
      <c r="S322" s="391"/>
      <c r="T322" s="220"/>
      <c r="U322" s="28"/>
      <c r="V322" s="28"/>
      <c r="W322" s="28"/>
      <c r="X322" s="129"/>
      <c r="Y322" s="254"/>
    </row>
    <row r="323" spans="1:25" ht="30" customHeight="1">
      <c r="A323" s="216" t="s">
        <v>278</v>
      </c>
      <c r="B323" s="110">
        <f>C323*1.05</f>
        <v>105</v>
      </c>
      <c r="C323" s="110">
        <v>100</v>
      </c>
      <c r="D323" s="1">
        <v>100</v>
      </c>
      <c r="E323" s="2">
        <v>1.4</v>
      </c>
      <c r="F323" s="2">
        <v>4.5</v>
      </c>
      <c r="G323" s="2">
        <v>5.5</v>
      </c>
      <c r="H323" s="157">
        <f>G323*4+F323*9+E323*4</f>
        <v>68.1</v>
      </c>
      <c r="I323" s="185" t="s">
        <v>242</v>
      </c>
      <c r="J323" s="8"/>
      <c r="K323" s="23" t="s">
        <v>28</v>
      </c>
      <c r="L323" s="58" t="e">
        <f>#REF!</f>
        <v>#REF!</v>
      </c>
      <c r="Q323" s="240"/>
      <c r="R323" s="255"/>
      <c r="S323" s="255"/>
      <c r="T323" s="53"/>
      <c r="U323" s="122"/>
      <c r="V323" s="122"/>
      <c r="W323" s="122"/>
      <c r="X323" s="223"/>
      <c r="Y323" s="224"/>
    </row>
    <row r="324" spans="1:25" ht="30" customHeight="1">
      <c r="A324" s="335" t="s">
        <v>207</v>
      </c>
      <c r="B324" s="335"/>
      <c r="C324" s="335"/>
      <c r="D324" s="1" t="s">
        <v>87</v>
      </c>
      <c r="E324" s="19">
        <v>4.9</v>
      </c>
      <c r="F324" s="160">
        <v>5.9</v>
      </c>
      <c r="G324" s="160">
        <v>19.7</v>
      </c>
      <c r="H324" s="19">
        <f>G324*4+F324*9+E324*4</f>
        <v>151.5</v>
      </c>
      <c r="I324" s="185" t="s">
        <v>208</v>
      </c>
      <c r="J324" s="8"/>
      <c r="K324" s="25" t="s">
        <v>29</v>
      </c>
      <c r="L324" s="58" t="e">
        <f>#REF!++#REF!+#REF!</f>
        <v>#REF!</v>
      </c>
      <c r="Q324" s="240"/>
      <c r="R324" s="255"/>
      <c r="S324" s="255"/>
      <c r="T324" s="53"/>
      <c r="U324" s="122"/>
      <c r="V324" s="122"/>
      <c r="W324" s="122"/>
      <c r="X324" s="223"/>
      <c r="Y324" s="224"/>
    </row>
    <row r="325" spans="1:25" ht="30" customHeight="1">
      <c r="A325" s="298" t="s">
        <v>180</v>
      </c>
      <c r="B325" s="298"/>
      <c r="C325" s="298"/>
      <c r="D325" s="1">
        <v>100</v>
      </c>
      <c r="E325" s="2">
        <v>12.5</v>
      </c>
      <c r="F325" s="2">
        <v>10.9</v>
      </c>
      <c r="G325" s="2">
        <v>5.6</v>
      </c>
      <c r="H325" s="2">
        <f>E325*4+F325*9+G325*4</f>
        <v>170.50000000000003</v>
      </c>
      <c r="I325" s="183" t="s">
        <v>181</v>
      </c>
      <c r="J325" s="8"/>
      <c r="K325" s="49" t="s">
        <v>50</v>
      </c>
      <c r="L325" s="58"/>
      <c r="Q325" s="233"/>
      <c r="R325" s="255"/>
      <c r="S325" s="255"/>
      <c r="T325" s="53"/>
      <c r="U325" s="122"/>
      <c r="V325" s="122"/>
      <c r="W325" s="122"/>
      <c r="X325" s="223"/>
      <c r="Y325" s="224"/>
    </row>
    <row r="326" spans="1:25" ht="30" customHeight="1">
      <c r="A326" s="324" t="s">
        <v>209</v>
      </c>
      <c r="B326" s="324"/>
      <c r="C326" s="324"/>
      <c r="D326" s="1">
        <v>180</v>
      </c>
      <c r="E326" s="2">
        <v>3.2</v>
      </c>
      <c r="F326" s="2">
        <v>7.7</v>
      </c>
      <c r="G326" s="2">
        <v>37.9</v>
      </c>
      <c r="H326" s="2">
        <f>E326*4+F326*9+G326*4</f>
        <v>233.7</v>
      </c>
      <c r="I326" s="183" t="s">
        <v>210</v>
      </c>
      <c r="J326" s="8"/>
      <c r="K326" s="22" t="s">
        <v>30</v>
      </c>
      <c r="L326" s="58"/>
      <c r="Q326" s="233"/>
      <c r="R326" s="255"/>
      <c r="S326" s="255"/>
      <c r="T326" s="53"/>
      <c r="U326" s="122"/>
      <c r="V326" s="122"/>
      <c r="W326" s="122"/>
      <c r="X326" s="223"/>
      <c r="Y326" s="224"/>
    </row>
    <row r="327" spans="1:25" ht="30" customHeight="1">
      <c r="A327" s="386" t="s">
        <v>211</v>
      </c>
      <c r="B327" s="386"/>
      <c r="C327" s="386"/>
      <c r="D327" s="106">
        <v>200</v>
      </c>
      <c r="E327" s="152">
        <v>0.5</v>
      </c>
      <c r="F327" s="152">
        <v>0.2</v>
      </c>
      <c r="G327" s="152">
        <v>28.1</v>
      </c>
      <c r="H327" s="2">
        <f>G327*4+F327*9+E327*4</f>
        <v>116.2</v>
      </c>
      <c r="I327" s="186" t="s">
        <v>212</v>
      </c>
      <c r="J327" s="8"/>
      <c r="K327" s="22" t="s">
        <v>31</v>
      </c>
      <c r="L327" s="112" t="e">
        <f>#REF!</f>
        <v>#REF!</v>
      </c>
      <c r="Q327" s="233"/>
      <c r="R327" s="256"/>
      <c r="S327" s="255"/>
      <c r="T327" s="223"/>
      <c r="U327" s="86"/>
      <c r="V327" s="86"/>
      <c r="W327" s="86"/>
      <c r="X327" s="129"/>
      <c r="Y327" s="254"/>
    </row>
    <row r="328" spans="1:25" ht="30" customHeight="1">
      <c r="A328" s="298" t="s">
        <v>34</v>
      </c>
      <c r="B328" s="298"/>
      <c r="C328" s="298"/>
      <c r="D328" s="1">
        <v>40</v>
      </c>
      <c r="E328" s="2">
        <v>1.88</v>
      </c>
      <c r="F328" s="2">
        <v>0.4</v>
      </c>
      <c r="G328" s="2">
        <v>17.48</v>
      </c>
      <c r="H328" s="2">
        <v>81.04</v>
      </c>
      <c r="I328" s="180"/>
      <c r="J328" s="8"/>
      <c r="K328" s="23" t="s">
        <v>44</v>
      </c>
      <c r="Q328" s="143"/>
      <c r="R328" s="54"/>
      <c r="S328" s="54"/>
      <c r="T328" s="223"/>
      <c r="U328" s="86"/>
      <c r="V328" s="86"/>
      <c r="W328" s="86"/>
      <c r="X328" s="86"/>
      <c r="Y328" s="246"/>
    </row>
    <row r="329" spans="1:25" ht="30" customHeight="1">
      <c r="A329" s="291" t="s">
        <v>73</v>
      </c>
      <c r="B329" s="291"/>
      <c r="C329" s="291"/>
      <c r="D329" s="1">
        <v>40</v>
      </c>
      <c r="E329" s="2"/>
      <c r="F329" s="2"/>
      <c r="G329" s="2"/>
      <c r="H329" s="2"/>
      <c r="I329" s="180"/>
      <c r="J329" s="8"/>
      <c r="K329" s="22" t="s">
        <v>32</v>
      </c>
      <c r="L329" s="58" t="e">
        <f>#REF!+#REF!+#REF!+#REF!</f>
        <v>#REF!</v>
      </c>
      <c r="Q329" s="143"/>
      <c r="R329" s="54"/>
      <c r="S329" s="54"/>
      <c r="T329" s="223"/>
      <c r="U329" s="86"/>
      <c r="V329" s="86"/>
      <c r="W329" s="86"/>
      <c r="X329" s="54"/>
      <c r="Y329" s="254"/>
    </row>
    <row r="330" spans="1:25" ht="30" customHeight="1">
      <c r="A330" s="298" t="s">
        <v>47</v>
      </c>
      <c r="B330" s="298"/>
      <c r="C330" s="298"/>
      <c r="D330" s="3">
        <v>60</v>
      </c>
      <c r="E330" s="2">
        <v>3</v>
      </c>
      <c r="F330" s="2">
        <v>0.8400000000000001</v>
      </c>
      <c r="G330" s="2">
        <v>24.3</v>
      </c>
      <c r="H330" s="2">
        <v>116.76000000000002</v>
      </c>
      <c r="I330" s="180"/>
      <c r="J330" s="8"/>
      <c r="K330" s="22" t="s">
        <v>23</v>
      </c>
      <c r="L330" s="58" t="e">
        <f>+#REF!+#REF!</f>
        <v>#REF!</v>
      </c>
      <c r="Q330" s="143"/>
      <c r="R330" s="54"/>
      <c r="S330" s="54"/>
      <c r="T330" s="223"/>
      <c r="U330" s="86"/>
      <c r="V330" s="86"/>
      <c r="W330" s="86"/>
      <c r="X330" s="54"/>
      <c r="Y330" s="254"/>
    </row>
    <row r="331" spans="1:25" ht="30" customHeight="1">
      <c r="A331" s="291" t="s">
        <v>46</v>
      </c>
      <c r="B331" s="291"/>
      <c r="C331" s="291"/>
      <c r="D331" s="1">
        <v>60</v>
      </c>
      <c r="E331" s="2"/>
      <c r="F331" s="2"/>
      <c r="G331" s="2"/>
      <c r="H331" s="2"/>
      <c r="I331" s="180"/>
      <c r="J331" s="8"/>
      <c r="K331" s="23" t="s">
        <v>33</v>
      </c>
      <c r="L331" s="58" t="e">
        <f>#REF!+#REF!</f>
        <v>#REF!</v>
      </c>
      <c r="M331" s="136"/>
      <c r="N331" s="89"/>
      <c r="Q331" s="143"/>
      <c r="R331" s="54"/>
      <c r="S331" s="54"/>
      <c r="T331" s="223"/>
      <c r="U331" s="86"/>
      <c r="V331" s="86"/>
      <c r="W331" s="86"/>
      <c r="X331" s="86"/>
      <c r="Y331" s="246"/>
    </row>
    <row r="332" spans="1:25" ht="30" customHeight="1">
      <c r="A332" s="358" t="s">
        <v>82</v>
      </c>
      <c r="B332" s="359"/>
      <c r="C332" s="359"/>
      <c r="D332" s="172"/>
      <c r="E332" s="153">
        <f>E309+E322</f>
        <v>51.41333333333333</v>
      </c>
      <c r="F332" s="153">
        <f>F309+F322</f>
        <v>48.82</v>
      </c>
      <c r="G332" s="153">
        <f>G309+G322</f>
        <v>223.57999999999998</v>
      </c>
      <c r="H332" s="173">
        <f>H309+H322</f>
        <v>1538.5733333333333</v>
      </c>
      <c r="I332" s="187"/>
      <c r="J332" s="8"/>
      <c r="K332" s="23" t="s">
        <v>48</v>
      </c>
      <c r="L332" s="57"/>
      <c r="M332" s="90"/>
      <c r="N332" s="87"/>
      <c r="Q332" s="143"/>
      <c r="R332" s="54"/>
      <c r="S332" s="54"/>
      <c r="T332" s="223"/>
      <c r="U332" s="86"/>
      <c r="V332" s="86"/>
      <c r="W332" s="86"/>
      <c r="X332" s="54"/>
      <c r="Y332" s="254"/>
    </row>
    <row r="333" spans="1:25" ht="30" customHeight="1">
      <c r="A333" s="303" t="s">
        <v>62</v>
      </c>
      <c r="B333" s="301"/>
      <c r="C333" s="301"/>
      <c r="D333" s="301"/>
      <c r="E333" s="301"/>
      <c r="F333" s="301"/>
      <c r="G333" s="301"/>
      <c r="H333" s="301"/>
      <c r="I333" s="304"/>
      <c r="J333" s="8"/>
      <c r="K333" s="168" t="s">
        <v>78</v>
      </c>
      <c r="M333" s="90"/>
      <c r="N333" s="87"/>
      <c r="Q333" s="143"/>
      <c r="R333" s="54"/>
      <c r="S333" s="54"/>
      <c r="T333" s="223"/>
      <c r="U333" s="86"/>
      <c r="V333" s="86"/>
      <c r="W333" s="86"/>
      <c r="X333" s="54"/>
      <c r="Y333" s="254"/>
    </row>
    <row r="334" spans="1:25" ht="30" customHeight="1">
      <c r="A334" s="336" t="s">
        <v>1</v>
      </c>
      <c r="B334" s="330" t="s">
        <v>2</v>
      </c>
      <c r="C334" s="330" t="s">
        <v>3</v>
      </c>
      <c r="D334" s="295" t="s">
        <v>4</v>
      </c>
      <c r="E334" s="296"/>
      <c r="F334" s="296"/>
      <c r="G334" s="296"/>
      <c r="H334" s="297"/>
      <c r="I334" s="308" t="s">
        <v>81</v>
      </c>
      <c r="J334" s="8"/>
      <c r="M334" s="50"/>
      <c r="N334" s="43"/>
      <c r="Q334" s="257"/>
      <c r="R334" s="54"/>
      <c r="S334" s="54"/>
      <c r="T334" s="223"/>
      <c r="U334" s="86"/>
      <c r="V334" s="86"/>
      <c r="W334" s="86"/>
      <c r="X334" s="54"/>
      <c r="Y334" s="254"/>
    </row>
    <row r="335" spans="1:25" s="70" customFormat="1" ht="30" customHeight="1">
      <c r="A335" s="337"/>
      <c r="B335" s="331"/>
      <c r="C335" s="331"/>
      <c r="D335" s="5" t="s">
        <v>5</v>
      </c>
      <c r="E335" s="39" t="s">
        <v>6</v>
      </c>
      <c r="F335" s="39" t="s">
        <v>7</v>
      </c>
      <c r="G335" s="39" t="s">
        <v>8</v>
      </c>
      <c r="H335" s="46" t="s">
        <v>9</v>
      </c>
      <c r="I335" s="309"/>
      <c r="J335" s="8"/>
      <c r="M335" s="50"/>
      <c r="N335" s="71"/>
      <c r="O335" s="56"/>
      <c r="P335" s="56"/>
      <c r="Q335" s="143"/>
      <c r="R335" s="54"/>
      <c r="S335" s="54"/>
      <c r="T335" s="223"/>
      <c r="U335" s="86"/>
      <c r="V335" s="86"/>
      <c r="W335" s="86"/>
      <c r="X335" s="54"/>
      <c r="Y335" s="254"/>
    </row>
    <row r="336" spans="1:25" ht="30" customHeight="1">
      <c r="A336" s="316" t="s">
        <v>10</v>
      </c>
      <c r="B336" s="317"/>
      <c r="C336" s="317"/>
      <c r="D336" s="161">
        <f>220+40+D339+D340</f>
        <v>585</v>
      </c>
      <c r="E336" s="48">
        <f>E337+E338+E339+E340+E341</f>
        <v>21.8</v>
      </c>
      <c r="F336" s="48">
        <f>F337+F338+F339+F340+F341</f>
        <v>20.700000000000003</v>
      </c>
      <c r="G336" s="48">
        <f>G337+G338+G339+G340+G341</f>
        <v>92.4</v>
      </c>
      <c r="H336" s="48">
        <f>H337+H338+H339+H340+H341</f>
        <v>642.32</v>
      </c>
      <c r="I336" s="179"/>
      <c r="J336" s="8"/>
      <c r="M336" s="88"/>
      <c r="N336" s="92"/>
      <c r="Q336" s="143"/>
      <c r="R336" s="54"/>
      <c r="S336" s="54"/>
      <c r="T336" s="223"/>
      <c r="U336" s="86"/>
      <c r="V336" s="86"/>
      <c r="W336" s="86"/>
      <c r="X336" s="54"/>
      <c r="Y336" s="254"/>
    </row>
    <row r="337" spans="1:25" ht="30" customHeight="1">
      <c r="A337" s="404" t="s">
        <v>337</v>
      </c>
      <c r="B337" s="405"/>
      <c r="C337" s="406"/>
      <c r="D337" s="106" t="s">
        <v>55</v>
      </c>
      <c r="E337" s="152">
        <v>16.8</v>
      </c>
      <c r="F337" s="152">
        <v>11.7</v>
      </c>
      <c r="G337" s="152">
        <v>49</v>
      </c>
      <c r="H337" s="2">
        <f>G337*4+F337*9+E337*4</f>
        <v>368.5</v>
      </c>
      <c r="I337" s="180" t="s">
        <v>213</v>
      </c>
      <c r="J337" s="8"/>
      <c r="M337" s="50"/>
      <c r="N337" s="71"/>
      <c r="Q337" s="392"/>
      <c r="R337" s="392"/>
      <c r="S337" s="392"/>
      <c r="T337" s="223"/>
      <c r="U337" s="86"/>
      <c r="V337" s="86"/>
      <c r="W337" s="86"/>
      <c r="X337" s="54"/>
      <c r="Y337" s="254"/>
    </row>
    <row r="338" spans="1:25" ht="30" customHeight="1">
      <c r="A338" s="332" t="s">
        <v>133</v>
      </c>
      <c r="B338" s="333"/>
      <c r="C338" s="334"/>
      <c r="D338" s="96" t="s">
        <v>53</v>
      </c>
      <c r="E338" s="2">
        <v>2.3</v>
      </c>
      <c r="F338" s="2">
        <v>7.4</v>
      </c>
      <c r="G338" s="2">
        <v>14.5</v>
      </c>
      <c r="H338" s="2">
        <f>G338*4+F338*9+E338*4</f>
        <v>133.8</v>
      </c>
      <c r="I338" s="180" t="s">
        <v>134</v>
      </c>
      <c r="J338" s="8"/>
      <c r="M338" s="88"/>
      <c r="N338" s="92"/>
      <c r="Q338" s="141"/>
      <c r="R338" s="144"/>
      <c r="S338" s="144"/>
      <c r="T338" s="223"/>
      <c r="U338" s="86"/>
      <c r="V338" s="86"/>
      <c r="W338" s="28"/>
      <c r="X338" s="43"/>
      <c r="Y338" s="258"/>
    </row>
    <row r="339" spans="1:25" ht="30" customHeight="1">
      <c r="A339" s="326" t="s">
        <v>214</v>
      </c>
      <c r="B339" s="327"/>
      <c r="C339" s="328"/>
      <c r="D339" s="1">
        <v>200</v>
      </c>
      <c r="E339" s="2">
        <v>0.2</v>
      </c>
      <c r="F339" s="2">
        <v>0</v>
      </c>
      <c r="G339" s="2">
        <v>15</v>
      </c>
      <c r="H339" s="2">
        <f>G339*4+F339*9+E339*4</f>
        <v>60.8</v>
      </c>
      <c r="I339" s="180" t="s">
        <v>215</v>
      </c>
      <c r="J339" s="9"/>
      <c r="M339" s="88"/>
      <c r="N339" s="92"/>
      <c r="Q339" s="91"/>
      <c r="R339" s="121"/>
      <c r="S339" s="51"/>
      <c r="T339" s="144"/>
      <c r="U339" s="144"/>
      <c r="V339" s="144"/>
      <c r="W339" s="144"/>
      <c r="X339" s="144"/>
      <c r="Y339" s="258"/>
    </row>
    <row r="340" spans="1:25" ht="30" customHeight="1">
      <c r="A340" s="292" t="s">
        <v>56</v>
      </c>
      <c r="B340" s="293"/>
      <c r="C340" s="294"/>
      <c r="D340" s="1">
        <v>125</v>
      </c>
      <c r="E340" s="2">
        <v>1.8</v>
      </c>
      <c r="F340" s="2">
        <v>1.5</v>
      </c>
      <c r="G340" s="2">
        <v>4.5</v>
      </c>
      <c r="H340" s="2">
        <f>E340*4+F340*9+G340*4</f>
        <v>38.7</v>
      </c>
      <c r="I340" s="180"/>
      <c r="J340" s="9"/>
      <c r="M340" s="88"/>
      <c r="N340" s="92"/>
      <c r="O340" s="70"/>
      <c r="P340" s="70"/>
      <c r="Q340" s="393"/>
      <c r="R340" s="393"/>
      <c r="S340" s="393"/>
      <c r="T340" s="393"/>
      <c r="U340" s="393"/>
      <c r="V340" s="393"/>
      <c r="W340" s="393"/>
      <c r="X340" s="393"/>
      <c r="Y340" s="259"/>
    </row>
    <row r="341" spans="1:25" ht="30" customHeight="1">
      <c r="A341" s="332" t="s">
        <v>34</v>
      </c>
      <c r="B341" s="333"/>
      <c r="C341" s="334"/>
      <c r="D341" s="1">
        <v>20</v>
      </c>
      <c r="E341" s="2">
        <v>0.7</v>
      </c>
      <c r="F341" s="2">
        <v>0.1</v>
      </c>
      <c r="G341" s="2">
        <v>9.4</v>
      </c>
      <c r="H341" s="2">
        <v>40.52</v>
      </c>
      <c r="I341" s="180"/>
      <c r="J341" s="9"/>
      <c r="M341" s="50"/>
      <c r="N341" s="71"/>
      <c r="Q341" s="377"/>
      <c r="R341" s="377"/>
      <c r="S341" s="377"/>
      <c r="T341" s="220"/>
      <c r="U341" s="221"/>
      <c r="V341" s="221"/>
      <c r="W341" s="221"/>
      <c r="X341" s="260"/>
      <c r="Y341" s="222"/>
    </row>
    <row r="342" spans="1:25" ht="30" customHeight="1">
      <c r="A342" s="332" t="s">
        <v>73</v>
      </c>
      <c r="B342" s="333"/>
      <c r="C342" s="334"/>
      <c r="D342" s="1">
        <v>20</v>
      </c>
      <c r="E342" s="2"/>
      <c r="F342" s="2"/>
      <c r="G342" s="2"/>
      <c r="H342" s="2"/>
      <c r="I342" s="180"/>
      <c r="J342" s="9"/>
      <c r="M342" s="88"/>
      <c r="N342" s="92"/>
      <c r="Q342" s="233"/>
      <c r="R342" s="53"/>
      <c r="S342" s="223"/>
      <c r="T342" s="223"/>
      <c r="U342" s="122"/>
      <c r="V342" s="122"/>
      <c r="W342" s="122"/>
      <c r="X342" s="122"/>
      <c r="Y342" s="222"/>
    </row>
    <row r="343" spans="1:25" ht="30" customHeight="1">
      <c r="A343" s="310" t="s">
        <v>86</v>
      </c>
      <c r="B343" s="311"/>
      <c r="C343" s="311"/>
      <c r="D343" s="169">
        <f>D344+255+D346+D347+D348</f>
        <v>905</v>
      </c>
      <c r="E343" s="48">
        <f>E344+E345+E346+E347+E349+E351+E348</f>
        <v>25.779999999999994</v>
      </c>
      <c r="F343" s="48">
        <f>F344+F345+F346+F347+F349+F351+F348</f>
        <v>29.17333333333333</v>
      </c>
      <c r="G343" s="48">
        <f>G344+G345+G346+G347+G349+G351+G348</f>
        <v>134.87333333333333</v>
      </c>
      <c r="H343" s="48">
        <f>H344+H345+H346+H347+H349+H351+H348</f>
        <v>905.1733333333333</v>
      </c>
      <c r="I343" s="179"/>
      <c r="J343" s="15"/>
      <c r="M343" s="50"/>
      <c r="N343" s="71"/>
      <c r="Q343" s="94"/>
      <c r="R343" s="54"/>
      <c r="S343" s="223"/>
      <c r="T343" s="225"/>
      <c r="U343" s="225"/>
      <c r="V343" s="225"/>
      <c r="W343" s="225"/>
      <c r="X343" s="225"/>
      <c r="Y343" s="224"/>
    </row>
    <row r="344" spans="1:25" ht="30" customHeight="1">
      <c r="A344" s="324" t="s">
        <v>339</v>
      </c>
      <c r="B344" s="324"/>
      <c r="C344" s="324"/>
      <c r="D344" s="1">
        <v>100</v>
      </c>
      <c r="E344" s="19">
        <v>1</v>
      </c>
      <c r="F344" s="19">
        <v>4.833333333333333</v>
      </c>
      <c r="G344" s="19">
        <v>5.333333333333333</v>
      </c>
      <c r="H344" s="286">
        <f>E344*4+F344*9+G344*4</f>
        <v>68.83333333333333</v>
      </c>
      <c r="I344" s="187" t="s">
        <v>338</v>
      </c>
      <c r="J344" s="15"/>
      <c r="M344" s="50"/>
      <c r="N344" s="71"/>
      <c r="Q344" s="233"/>
      <c r="R344" s="53"/>
      <c r="S344" s="223"/>
      <c r="T344" s="223"/>
      <c r="U344" s="122"/>
      <c r="V344" s="122"/>
      <c r="W344" s="122"/>
      <c r="X344" s="53"/>
      <c r="Y344" s="261"/>
    </row>
    <row r="345" spans="1:25" ht="30" customHeight="1">
      <c r="A345" s="335" t="s">
        <v>235</v>
      </c>
      <c r="B345" s="367"/>
      <c r="C345" s="367"/>
      <c r="D345" s="160" t="s">
        <v>88</v>
      </c>
      <c r="E345" s="19">
        <v>3.1</v>
      </c>
      <c r="F345" s="19">
        <v>5.2</v>
      </c>
      <c r="G345" s="19">
        <v>17.2</v>
      </c>
      <c r="H345" s="19">
        <f>E345*4+F345*9+G345*4</f>
        <v>128</v>
      </c>
      <c r="I345" s="187" t="s">
        <v>236</v>
      </c>
      <c r="J345" s="8"/>
      <c r="M345" s="86"/>
      <c r="N345" s="43"/>
      <c r="Q345" s="233"/>
      <c r="R345" s="53"/>
      <c r="S345" s="223"/>
      <c r="T345" s="223"/>
      <c r="U345" s="122"/>
      <c r="V345" s="122"/>
      <c r="W345" s="122"/>
      <c r="X345" s="53"/>
      <c r="Y345" s="261"/>
    </row>
    <row r="346" spans="1:25" ht="30" customHeight="1">
      <c r="A346" s="298" t="s">
        <v>217</v>
      </c>
      <c r="B346" s="298"/>
      <c r="C346" s="298"/>
      <c r="D346" s="1">
        <v>250</v>
      </c>
      <c r="E346" s="2">
        <v>15.7</v>
      </c>
      <c r="F346" s="2">
        <v>17.9</v>
      </c>
      <c r="G346" s="2">
        <v>32.26</v>
      </c>
      <c r="H346" s="2">
        <f>G346*4+F346*9+E346*4</f>
        <v>352.94</v>
      </c>
      <c r="I346" s="180" t="s">
        <v>218</v>
      </c>
      <c r="J346" s="9"/>
      <c r="M346" s="50"/>
      <c r="N346" s="71"/>
      <c r="Q346" s="94"/>
      <c r="R346" s="54"/>
      <c r="S346" s="144"/>
      <c r="T346" s="223"/>
      <c r="U346" s="122"/>
      <c r="V346" s="122"/>
      <c r="W346" s="122"/>
      <c r="X346" s="53"/>
      <c r="Y346" s="261"/>
    </row>
    <row r="347" spans="1:25" ht="30" customHeight="1">
      <c r="A347" s="315" t="s">
        <v>170</v>
      </c>
      <c r="B347" s="315"/>
      <c r="C347" s="315"/>
      <c r="D347" s="176">
        <v>200</v>
      </c>
      <c r="E347" s="158">
        <v>0.7</v>
      </c>
      <c r="F347" s="158">
        <v>0</v>
      </c>
      <c r="G347" s="158">
        <v>23.9</v>
      </c>
      <c r="H347" s="19">
        <f>E347*4+F347*9+G347*4</f>
        <v>98.39999999999999</v>
      </c>
      <c r="I347" s="185" t="s">
        <v>171</v>
      </c>
      <c r="J347" s="9"/>
      <c r="M347" s="52"/>
      <c r="N347" s="71"/>
      <c r="Q347" s="233"/>
      <c r="R347" s="121"/>
      <c r="S347" s="51"/>
      <c r="T347" s="223"/>
      <c r="U347" s="122"/>
      <c r="V347" s="122"/>
      <c r="W347" s="122"/>
      <c r="X347" s="223"/>
      <c r="Y347" s="224"/>
    </row>
    <row r="348" spans="1:21" s="59" customFormat="1" ht="30" customHeight="1">
      <c r="A348" s="292" t="s">
        <v>124</v>
      </c>
      <c r="B348" s="293"/>
      <c r="C348" s="294"/>
      <c r="D348" s="4">
        <v>100</v>
      </c>
      <c r="E348" s="158">
        <v>0.4</v>
      </c>
      <c r="F348" s="158">
        <v>0</v>
      </c>
      <c r="G348" s="158">
        <v>14.4</v>
      </c>
      <c r="H348" s="2">
        <f>E348*4+F348*9+G348*4</f>
        <v>59.2</v>
      </c>
      <c r="I348" s="180" t="s">
        <v>125</v>
      </c>
      <c r="J348" s="9"/>
      <c r="M348" s="51"/>
      <c r="N348" s="74"/>
      <c r="O348" s="56"/>
      <c r="P348" s="56"/>
      <c r="Q348" s="56"/>
      <c r="R348" s="56"/>
      <c r="S348" s="56"/>
      <c r="T348" s="56"/>
      <c r="U348" s="56"/>
    </row>
    <row r="349" spans="1:10" ht="30" customHeight="1">
      <c r="A349" s="298" t="s">
        <v>34</v>
      </c>
      <c r="B349" s="298"/>
      <c r="C349" s="298"/>
      <c r="D349" s="1">
        <v>40</v>
      </c>
      <c r="E349" s="2">
        <v>1.88</v>
      </c>
      <c r="F349" s="2">
        <v>0.4</v>
      </c>
      <c r="G349" s="2">
        <v>17.48</v>
      </c>
      <c r="H349" s="2">
        <v>81.04</v>
      </c>
      <c r="I349" s="180"/>
      <c r="J349" s="9"/>
    </row>
    <row r="350" spans="1:10" ht="30" customHeight="1">
      <c r="A350" s="291" t="s">
        <v>73</v>
      </c>
      <c r="B350" s="291"/>
      <c r="C350" s="291"/>
      <c r="D350" s="1">
        <v>40</v>
      </c>
      <c r="E350" s="2"/>
      <c r="F350" s="2"/>
      <c r="G350" s="2"/>
      <c r="H350" s="2"/>
      <c r="I350" s="180"/>
      <c r="J350" s="9"/>
    </row>
    <row r="351" spans="1:10" ht="30" customHeight="1">
      <c r="A351" s="298" t="s">
        <v>47</v>
      </c>
      <c r="B351" s="298"/>
      <c r="C351" s="298"/>
      <c r="D351" s="3">
        <v>60</v>
      </c>
      <c r="E351" s="2">
        <v>3</v>
      </c>
      <c r="F351" s="2">
        <v>0.8400000000000001</v>
      </c>
      <c r="G351" s="2">
        <v>24.3</v>
      </c>
      <c r="H351" s="2">
        <v>116.76000000000002</v>
      </c>
      <c r="I351" s="180"/>
      <c r="J351" s="9"/>
    </row>
    <row r="352" spans="1:10" ht="30" customHeight="1">
      <c r="A352" s="291" t="s">
        <v>46</v>
      </c>
      <c r="B352" s="291"/>
      <c r="C352" s="291"/>
      <c r="D352" s="1">
        <v>60</v>
      </c>
      <c r="E352" s="2"/>
      <c r="F352" s="2"/>
      <c r="G352" s="2"/>
      <c r="H352" s="2"/>
      <c r="I352" s="180"/>
      <c r="J352" s="9"/>
    </row>
    <row r="353" spans="1:21" ht="30" customHeight="1">
      <c r="A353" s="358" t="s">
        <v>82</v>
      </c>
      <c r="B353" s="359"/>
      <c r="C353" s="359"/>
      <c r="D353" s="172"/>
      <c r="E353" s="153">
        <f>E336+E343</f>
        <v>47.58</v>
      </c>
      <c r="F353" s="153">
        <f>F336+F343</f>
        <v>49.873333333333335</v>
      </c>
      <c r="G353" s="153">
        <f>G336+G343</f>
        <v>227.27333333333334</v>
      </c>
      <c r="H353" s="173">
        <f>H336+H343</f>
        <v>1547.4933333333333</v>
      </c>
      <c r="I353" s="187"/>
      <c r="J353" s="9"/>
      <c r="M353" s="59"/>
      <c r="O353" s="59"/>
      <c r="P353" s="59"/>
      <c r="Q353" s="59"/>
      <c r="R353" s="59"/>
      <c r="S353" s="59"/>
      <c r="T353" s="59"/>
      <c r="U353" s="59"/>
    </row>
    <row r="354" spans="1:10" ht="30" customHeight="1">
      <c r="A354" s="303" t="s">
        <v>63</v>
      </c>
      <c r="B354" s="301"/>
      <c r="C354" s="301"/>
      <c r="D354" s="301"/>
      <c r="E354" s="301"/>
      <c r="F354" s="301"/>
      <c r="G354" s="301"/>
      <c r="H354" s="301"/>
      <c r="I354" s="304"/>
      <c r="J354" s="9"/>
    </row>
    <row r="355" spans="1:10" ht="30" customHeight="1">
      <c r="A355" s="336" t="s">
        <v>1</v>
      </c>
      <c r="B355" s="330" t="s">
        <v>2</v>
      </c>
      <c r="C355" s="330" t="s">
        <v>3</v>
      </c>
      <c r="D355" s="295" t="s">
        <v>4</v>
      </c>
      <c r="E355" s="296"/>
      <c r="F355" s="296"/>
      <c r="G355" s="296"/>
      <c r="H355" s="297"/>
      <c r="I355" s="308" t="s">
        <v>81</v>
      </c>
      <c r="J355" s="9"/>
    </row>
    <row r="356" spans="1:10" ht="30" customHeight="1">
      <c r="A356" s="337"/>
      <c r="B356" s="331"/>
      <c r="C356" s="331"/>
      <c r="D356" s="5" t="s">
        <v>5</v>
      </c>
      <c r="E356" s="39" t="s">
        <v>6</v>
      </c>
      <c r="F356" s="39" t="s">
        <v>7</v>
      </c>
      <c r="G356" s="39" t="s">
        <v>8</v>
      </c>
      <c r="H356" s="46" t="s">
        <v>9</v>
      </c>
      <c r="I356" s="309"/>
      <c r="J356" s="9"/>
    </row>
    <row r="357" spans="1:10" ht="30" customHeight="1">
      <c r="A357" s="310" t="s">
        <v>10</v>
      </c>
      <c r="B357" s="311"/>
      <c r="C357" s="311"/>
      <c r="D357" s="159">
        <f>105+D361+D362+D363</f>
        <v>635</v>
      </c>
      <c r="E357" s="48">
        <f>E358+E361+E362+E363+E364+E366</f>
        <v>19.639999999999997</v>
      </c>
      <c r="F357" s="48">
        <f>F358+F361+F362+F363+F364+F366</f>
        <v>21.600000000000005</v>
      </c>
      <c r="G357" s="48">
        <f>G358+G361+G362+G363+G364+G366</f>
        <v>93.3</v>
      </c>
      <c r="H357" s="48">
        <f>H358+H361+H362+H363+H364+H366</f>
        <v>645.3799999999999</v>
      </c>
      <c r="I357" s="179"/>
      <c r="J357" s="9"/>
    </row>
    <row r="358" spans="1:21" s="59" customFormat="1" ht="30" customHeight="1">
      <c r="A358" s="324" t="s">
        <v>280</v>
      </c>
      <c r="B358" s="324"/>
      <c r="C358" s="324"/>
      <c r="D358" s="1" t="s">
        <v>57</v>
      </c>
      <c r="E358" s="40">
        <v>12.6</v>
      </c>
      <c r="F358" s="40">
        <v>16.5</v>
      </c>
      <c r="G358" s="40">
        <v>12.4</v>
      </c>
      <c r="H358" s="2">
        <f>E358*4+F358*9+G358*4</f>
        <v>248.5</v>
      </c>
      <c r="I358" s="180" t="s">
        <v>279</v>
      </c>
      <c r="J358" s="8"/>
      <c r="M358" s="56"/>
      <c r="N358" s="56"/>
      <c r="O358" s="56"/>
      <c r="P358" s="56"/>
      <c r="Q358" s="56"/>
      <c r="R358" s="56"/>
      <c r="S358" s="56"/>
      <c r="T358" s="56"/>
      <c r="U358" s="56"/>
    </row>
    <row r="359" spans="1:21" s="59" customFormat="1" ht="30" customHeight="1">
      <c r="A359" s="352" t="s">
        <v>52</v>
      </c>
      <c r="B359" s="353"/>
      <c r="C359" s="353"/>
      <c r="D359" s="353"/>
      <c r="E359" s="353"/>
      <c r="F359" s="353"/>
      <c r="G359" s="353"/>
      <c r="H359" s="353"/>
      <c r="I359" s="354"/>
      <c r="J359" s="8"/>
      <c r="M359" s="56"/>
      <c r="N359" s="56"/>
      <c r="O359" s="56"/>
      <c r="P359" s="56"/>
      <c r="Q359" s="56"/>
      <c r="R359" s="56"/>
      <c r="S359" s="56"/>
      <c r="T359" s="56"/>
      <c r="U359" s="56"/>
    </row>
    <row r="360" spans="1:10" ht="30" customHeight="1">
      <c r="A360" s="324" t="s">
        <v>323</v>
      </c>
      <c r="B360" s="403"/>
      <c r="C360" s="403"/>
      <c r="D360" s="162">
        <v>100</v>
      </c>
      <c r="E360" s="19">
        <v>15.833333333333334</v>
      </c>
      <c r="F360" s="19">
        <v>14</v>
      </c>
      <c r="G360" s="19">
        <v>12.75</v>
      </c>
      <c r="H360" s="156">
        <f>G360*4+F360*9+E360*4</f>
        <v>240.33333333333334</v>
      </c>
      <c r="I360" s="183" t="s">
        <v>318</v>
      </c>
      <c r="J360" s="8"/>
    </row>
    <row r="361" spans="1:10" ht="30" customHeight="1">
      <c r="A361" s="332" t="s">
        <v>219</v>
      </c>
      <c r="B361" s="333"/>
      <c r="C361" s="334"/>
      <c r="D361" s="1">
        <v>180</v>
      </c>
      <c r="E361" s="2">
        <v>4.44</v>
      </c>
      <c r="F361" s="2">
        <v>4.32</v>
      </c>
      <c r="G361" s="2">
        <v>35</v>
      </c>
      <c r="H361" s="2">
        <f>G361*4+F361*9+E361*4</f>
        <v>196.64</v>
      </c>
      <c r="I361" s="180" t="s">
        <v>220</v>
      </c>
      <c r="J361" s="8"/>
    </row>
    <row r="362" spans="1:10" ht="30" customHeight="1">
      <c r="A362" s="312" t="s">
        <v>221</v>
      </c>
      <c r="B362" s="313"/>
      <c r="C362" s="314"/>
      <c r="D362" s="1">
        <v>200</v>
      </c>
      <c r="E362" s="1">
        <v>0.7</v>
      </c>
      <c r="F362" s="1">
        <v>0.1</v>
      </c>
      <c r="G362" s="1">
        <v>19.8</v>
      </c>
      <c r="H362" s="2">
        <f>E362*4+F362*9+G362*4</f>
        <v>82.9</v>
      </c>
      <c r="I362" s="180" t="s">
        <v>222</v>
      </c>
      <c r="J362" s="8"/>
    </row>
    <row r="363" spans="1:21" ht="30" customHeight="1">
      <c r="A363" s="292" t="s">
        <v>124</v>
      </c>
      <c r="B363" s="293"/>
      <c r="C363" s="294"/>
      <c r="D363" s="4">
        <v>150</v>
      </c>
      <c r="E363" s="147">
        <v>0.2</v>
      </c>
      <c r="F363" s="147">
        <v>0.3</v>
      </c>
      <c r="G363" s="147">
        <v>8.6</v>
      </c>
      <c r="H363" s="2">
        <f>G363*4+F363*9+E363*4</f>
        <v>37.9</v>
      </c>
      <c r="I363" s="180" t="s">
        <v>125</v>
      </c>
      <c r="J363" s="8"/>
      <c r="M363" s="59"/>
      <c r="O363" s="59"/>
      <c r="P363" s="59"/>
      <c r="Q363" s="59"/>
      <c r="R363" s="59"/>
      <c r="S363" s="59"/>
      <c r="T363" s="59"/>
      <c r="U363" s="59"/>
    </row>
    <row r="364" spans="1:21" ht="30" customHeight="1">
      <c r="A364" s="326" t="s">
        <v>34</v>
      </c>
      <c r="B364" s="327"/>
      <c r="C364" s="328"/>
      <c r="D364" s="1">
        <v>20</v>
      </c>
      <c r="E364" s="2">
        <v>0.7</v>
      </c>
      <c r="F364" s="2">
        <v>0.1</v>
      </c>
      <c r="G364" s="2">
        <v>9.4</v>
      </c>
      <c r="H364" s="2">
        <v>40.52</v>
      </c>
      <c r="I364" s="180"/>
      <c r="J364" s="8"/>
      <c r="O364" s="59"/>
      <c r="P364" s="59"/>
      <c r="Q364" s="59"/>
      <c r="R364" s="59"/>
      <c r="S364" s="59"/>
      <c r="T364" s="59"/>
      <c r="U364" s="59"/>
    </row>
    <row r="365" spans="1:10" ht="30" customHeight="1">
      <c r="A365" s="332" t="s">
        <v>73</v>
      </c>
      <c r="B365" s="333"/>
      <c r="C365" s="334"/>
      <c r="D365" s="1">
        <v>20</v>
      </c>
      <c r="E365" s="2"/>
      <c r="F365" s="2"/>
      <c r="G365" s="2"/>
      <c r="H365" s="2"/>
      <c r="I365" s="180"/>
      <c r="J365" s="8"/>
    </row>
    <row r="366" spans="1:10" ht="30" customHeight="1">
      <c r="A366" s="326" t="s">
        <v>47</v>
      </c>
      <c r="B366" s="327"/>
      <c r="C366" s="328"/>
      <c r="D366" s="3">
        <v>20</v>
      </c>
      <c r="E366" s="2">
        <v>1</v>
      </c>
      <c r="F366" s="2">
        <v>0.28</v>
      </c>
      <c r="G366" s="2">
        <v>8.1</v>
      </c>
      <c r="H366" s="2">
        <f>E366*4+F366*9+G366*4</f>
        <v>38.92</v>
      </c>
      <c r="I366" s="180"/>
      <c r="J366" s="8"/>
    </row>
    <row r="367" spans="1:10" ht="30" customHeight="1">
      <c r="A367" s="332" t="s">
        <v>46</v>
      </c>
      <c r="B367" s="333"/>
      <c r="C367" s="334"/>
      <c r="D367" s="1">
        <v>20</v>
      </c>
      <c r="E367" s="2"/>
      <c r="F367" s="2"/>
      <c r="G367" s="2"/>
      <c r="H367" s="2"/>
      <c r="I367" s="180"/>
      <c r="J367" s="8"/>
    </row>
    <row r="368" spans="1:10" ht="30" customHeight="1">
      <c r="A368" s="310" t="s">
        <v>86</v>
      </c>
      <c r="B368" s="311"/>
      <c r="C368" s="311"/>
      <c r="D368" s="159">
        <f>D369+260+D373+D376+D377</f>
        <v>840</v>
      </c>
      <c r="E368" s="48">
        <f>E369+E372+E373+E376+E377+E378+E380</f>
        <v>27.64666666666667</v>
      </c>
      <c r="F368" s="48">
        <f>F369+F372+F373+F376+F377+F378+F380</f>
        <v>24.689999999999998</v>
      </c>
      <c r="G368" s="48">
        <f>G369+G372+G373+G376+G377+G378+G380</f>
        <v>129.99666666666667</v>
      </c>
      <c r="H368" s="48">
        <f>H369+H372+H373+H376+H377+H378+H380</f>
        <v>852.7833333333333</v>
      </c>
      <c r="I368" s="179"/>
      <c r="J368" s="8"/>
    </row>
    <row r="369" spans="1:10" ht="30" customHeight="1">
      <c r="A369" s="85" t="s">
        <v>150</v>
      </c>
      <c r="B369" s="37">
        <f>C369*1.82</f>
        <v>182</v>
      </c>
      <c r="C369" s="38">
        <v>100</v>
      </c>
      <c r="D369" s="1">
        <v>100</v>
      </c>
      <c r="E369" s="2">
        <v>0.8333333333333334</v>
      </c>
      <c r="F369" s="2">
        <v>0.1</v>
      </c>
      <c r="G369" s="2">
        <v>1.6</v>
      </c>
      <c r="H369" s="2">
        <v>10.633333333333335</v>
      </c>
      <c r="I369" s="180" t="s">
        <v>151</v>
      </c>
      <c r="J369" s="8"/>
    </row>
    <row r="370" spans="1:10" ht="30" customHeight="1">
      <c r="A370" s="364" t="s">
        <v>52</v>
      </c>
      <c r="B370" s="365"/>
      <c r="C370" s="365"/>
      <c r="D370" s="365"/>
      <c r="E370" s="365"/>
      <c r="F370" s="365"/>
      <c r="G370" s="365"/>
      <c r="H370" s="366"/>
      <c r="I370" s="287"/>
      <c r="J370" s="8"/>
    </row>
    <row r="371" spans="1:10" ht="30" customHeight="1">
      <c r="A371" s="312" t="s">
        <v>113</v>
      </c>
      <c r="B371" s="313"/>
      <c r="C371" s="314"/>
      <c r="D371" s="1">
        <v>100</v>
      </c>
      <c r="E371" s="2">
        <v>0.7000000000000001</v>
      </c>
      <c r="F371" s="2">
        <v>0.1</v>
      </c>
      <c r="G371" s="2">
        <v>1.9</v>
      </c>
      <c r="H371" s="2">
        <v>11.299999999999999</v>
      </c>
      <c r="I371" s="180" t="s">
        <v>114</v>
      </c>
      <c r="J371" s="81"/>
    </row>
    <row r="372" spans="1:11" ht="30" customHeight="1">
      <c r="A372" s="335" t="s">
        <v>223</v>
      </c>
      <c r="B372" s="385"/>
      <c r="C372" s="385"/>
      <c r="D372" s="160" t="s">
        <v>91</v>
      </c>
      <c r="E372" s="19">
        <v>6.5</v>
      </c>
      <c r="F372" s="19">
        <v>6.4</v>
      </c>
      <c r="G372" s="19">
        <v>20.1</v>
      </c>
      <c r="H372" s="175">
        <f>E372*4+F372*9+G372*4</f>
        <v>164</v>
      </c>
      <c r="I372" s="185" t="s">
        <v>224</v>
      </c>
      <c r="J372" s="8"/>
      <c r="K372" s="56" t="s">
        <v>15</v>
      </c>
    </row>
    <row r="373" spans="1:12" ht="30" customHeight="1">
      <c r="A373" s="291" t="s">
        <v>107</v>
      </c>
      <c r="B373" s="291"/>
      <c r="C373" s="291"/>
      <c r="D373" s="1">
        <v>100</v>
      </c>
      <c r="E373" s="2">
        <v>10.333333333333334</v>
      </c>
      <c r="F373" s="2">
        <v>9.25</v>
      </c>
      <c r="G373" s="2">
        <v>12.916666666666666</v>
      </c>
      <c r="H373" s="2">
        <f>G373*4+F373*9+E373*4</f>
        <v>176.25</v>
      </c>
      <c r="I373" s="183" t="s">
        <v>108</v>
      </c>
      <c r="J373" s="8"/>
      <c r="K373" s="22" t="s">
        <v>34</v>
      </c>
      <c r="L373" s="26">
        <f>D139+D152</f>
        <v>60</v>
      </c>
    </row>
    <row r="374" spans="1:12" ht="30" customHeight="1">
      <c r="A374" s="305" t="s">
        <v>52</v>
      </c>
      <c r="B374" s="306"/>
      <c r="C374" s="306"/>
      <c r="D374" s="306"/>
      <c r="E374" s="306"/>
      <c r="F374" s="306"/>
      <c r="G374" s="306"/>
      <c r="H374" s="306"/>
      <c r="I374" s="307"/>
      <c r="J374" s="8"/>
      <c r="K374" s="23" t="s">
        <v>35</v>
      </c>
      <c r="L374" s="58">
        <f>D141+D154</f>
        <v>80</v>
      </c>
    </row>
    <row r="375" spans="1:12" ht="30" customHeight="1">
      <c r="A375" s="324" t="s">
        <v>320</v>
      </c>
      <c r="B375" s="341"/>
      <c r="C375" s="341"/>
      <c r="D375" s="1">
        <v>100</v>
      </c>
      <c r="E375" s="2">
        <v>10.333333333333334</v>
      </c>
      <c r="F375" s="2">
        <v>9.25</v>
      </c>
      <c r="G375" s="2">
        <v>12.916666666666666</v>
      </c>
      <c r="H375" s="2">
        <f>G375*4+F375*9+E375*4</f>
        <v>176.25</v>
      </c>
      <c r="I375" s="180" t="s">
        <v>108</v>
      </c>
      <c r="J375" s="8"/>
      <c r="K375" s="23" t="s">
        <v>41</v>
      </c>
      <c r="L375" s="58" t="e">
        <f>#REF!</f>
        <v>#REF!</v>
      </c>
    </row>
    <row r="376" spans="1:21" s="59" customFormat="1" ht="30" customHeight="1">
      <c r="A376" s="312" t="s">
        <v>148</v>
      </c>
      <c r="B376" s="313"/>
      <c r="C376" s="314"/>
      <c r="D376" s="1">
        <v>180</v>
      </c>
      <c r="E376" s="2">
        <v>4.9</v>
      </c>
      <c r="F376" s="19">
        <v>7.7</v>
      </c>
      <c r="G376" s="2">
        <v>33</v>
      </c>
      <c r="H376" s="175">
        <f>E376*4+F376*9+G376*4</f>
        <v>220.9</v>
      </c>
      <c r="I376" s="185" t="s">
        <v>149</v>
      </c>
      <c r="J376" s="8"/>
      <c r="K376" s="24" t="s">
        <v>42</v>
      </c>
      <c r="L376" s="58" t="e">
        <f>+#REF!</f>
        <v>#REF!</v>
      </c>
      <c r="M376" s="56"/>
      <c r="N376" s="56"/>
      <c r="O376" s="56"/>
      <c r="P376" s="56"/>
      <c r="Q376" s="56"/>
      <c r="R376" s="56"/>
      <c r="S376" s="56"/>
      <c r="T376" s="56"/>
      <c r="U376" s="56"/>
    </row>
    <row r="377" spans="1:12" ht="30" customHeight="1">
      <c r="A377" s="298" t="s">
        <v>141</v>
      </c>
      <c r="B377" s="298"/>
      <c r="C377" s="298"/>
      <c r="D377" s="160">
        <v>200</v>
      </c>
      <c r="E377" s="19">
        <v>0.2</v>
      </c>
      <c r="F377" s="19">
        <v>0</v>
      </c>
      <c r="G377" s="19">
        <v>20.6</v>
      </c>
      <c r="H377" s="158">
        <f>G377*4+F377*9+E377*4</f>
        <v>83.2</v>
      </c>
      <c r="I377" s="187" t="s">
        <v>142</v>
      </c>
      <c r="J377" s="8"/>
      <c r="K377" s="24" t="s">
        <v>37</v>
      </c>
      <c r="L377" s="58"/>
    </row>
    <row r="378" spans="1:12" ht="30" customHeight="1">
      <c r="A378" s="298" t="s">
        <v>34</v>
      </c>
      <c r="B378" s="298"/>
      <c r="C378" s="298"/>
      <c r="D378" s="1">
        <v>40</v>
      </c>
      <c r="E378" s="2">
        <v>1.88</v>
      </c>
      <c r="F378" s="2">
        <v>0.4</v>
      </c>
      <c r="G378" s="2">
        <v>17.48</v>
      </c>
      <c r="H378" s="2">
        <v>81.04</v>
      </c>
      <c r="I378" s="180"/>
      <c r="J378" s="8"/>
      <c r="K378" s="23" t="s">
        <v>22</v>
      </c>
      <c r="L378" s="58" t="e">
        <f>#REF!+#REF!</f>
        <v>#REF!</v>
      </c>
    </row>
    <row r="379" spans="1:12" ht="30" customHeight="1">
      <c r="A379" s="291" t="s">
        <v>73</v>
      </c>
      <c r="B379" s="291"/>
      <c r="C379" s="291"/>
      <c r="D379" s="1">
        <v>40</v>
      </c>
      <c r="E379" s="2"/>
      <c r="F379" s="2"/>
      <c r="G379" s="2"/>
      <c r="H379" s="2"/>
      <c r="I379" s="180"/>
      <c r="J379" s="8"/>
      <c r="K379" s="23" t="s">
        <v>24</v>
      </c>
      <c r="L379" s="112" t="e">
        <f>++#REF!+#REF!++#REF!+#REF!+#REF!+#REF!+#REF!</f>
        <v>#REF!</v>
      </c>
    </row>
    <row r="380" spans="1:12" ht="30" customHeight="1">
      <c r="A380" s="298" t="s">
        <v>47</v>
      </c>
      <c r="B380" s="298"/>
      <c r="C380" s="298"/>
      <c r="D380" s="3">
        <v>60</v>
      </c>
      <c r="E380" s="2">
        <v>3</v>
      </c>
      <c r="F380" s="2">
        <v>0.8400000000000001</v>
      </c>
      <c r="G380" s="2">
        <v>24.3</v>
      </c>
      <c r="H380" s="2">
        <v>116.76000000000002</v>
      </c>
      <c r="I380" s="180"/>
      <c r="J380" s="8"/>
      <c r="K380" s="23" t="s">
        <v>21</v>
      </c>
      <c r="L380" s="58" t="e">
        <f>D151+#REF!</f>
        <v>#REF!</v>
      </c>
    </row>
    <row r="381" spans="1:21" ht="30" customHeight="1">
      <c r="A381" s="291" t="s">
        <v>46</v>
      </c>
      <c r="B381" s="291"/>
      <c r="C381" s="291"/>
      <c r="D381" s="1">
        <v>60</v>
      </c>
      <c r="E381" s="2"/>
      <c r="F381" s="2"/>
      <c r="G381" s="2"/>
      <c r="H381" s="2"/>
      <c r="I381" s="180"/>
      <c r="J381" s="8"/>
      <c r="K381" s="23" t="s">
        <v>25</v>
      </c>
      <c r="L381" s="58"/>
      <c r="O381" s="59"/>
      <c r="P381" s="59"/>
      <c r="Q381" s="59"/>
      <c r="R381" s="59"/>
      <c r="S381" s="59"/>
      <c r="T381" s="59"/>
      <c r="U381" s="59"/>
    </row>
    <row r="382" spans="1:11" ht="30" customHeight="1">
      <c r="A382" s="358" t="s">
        <v>82</v>
      </c>
      <c r="B382" s="359"/>
      <c r="C382" s="359"/>
      <c r="D382" s="172"/>
      <c r="E382" s="153">
        <f>E368+E357</f>
        <v>47.28666666666666</v>
      </c>
      <c r="F382" s="153">
        <f>F368+F357</f>
        <v>46.290000000000006</v>
      </c>
      <c r="G382" s="153">
        <f>G368+G357</f>
        <v>223.29666666666668</v>
      </c>
      <c r="H382" s="173">
        <f>H368+H357</f>
        <v>1498.1633333333332</v>
      </c>
      <c r="I382" s="187"/>
      <c r="J382" s="8"/>
      <c r="K382" s="23" t="s">
        <v>38</v>
      </c>
    </row>
    <row r="383" spans="1:12" ht="30" customHeight="1">
      <c r="A383" s="289" t="s">
        <v>294</v>
      </c>
      <c r="B383" s="290"/>
      <c r="C383" s="290"/>
      <c r="D383" s="290"/>
      <c r="E383" s="153">
        <f>(E357+E336+E309+E284+E257)/5</f>
        <v>20.254666666666665</v>
      </c>
      <c r="F383" s="153">
        <f>(F357+F336+F309+F284+F257)/5</f>
        <v>19.308000000000003</v>
      </c>
      <c r="G383" s="153">
        <f>(G357+G336+G309+G284+G257)/5</f>
        <v>92.84</v>
      </c>
      <c r="H383" s="153">
        <f>(H357+H336+H309+H284+H257)/5</f>
        <v>625.3706666666666</v>
      </c>
      <c r="I383" s="320" t="s">
        <v>303</v>
      </c>
      <c r="J383" s="8"/>
      <c r="K383" s="23" t="s">
        <v>20</v>
      </c>
      <c r="L383" s="58" t="e">
        <f>+#REF!+#REF!+#REF!</f>
        <v>#REF!</v>
      </c>
    </row>
    <row r="384" spans="1:12" ht="30" customHeight="1">
      <c r="A384" s="323" t="s">
        <v>296</v>
      </c>
      <c r="B384" s="290"/>
      <c r="C384" s="290"/>
      <c r="D384" s="290"/>
      <c r="E384" s="235" t="s">
        <v>297</v>
      </c>
      <c r="F384" s="235" t="s">
        <v>297</v>
      </c>
      <c r="G384" s="235" t="s">
        <v>298</v>
      </c>
      <c r="H384" s="235" t="s">
        <v>75</v>
      </c>
      <c r="I384" s="322"/>
      <c r="J384" s="8"/>
      <c r="K384" s="23" t="s">
        <v>26</v>
      </c>
      <c r="L384" s="58">
        <f>D136</f>
        <v>60</v>
      </c>
    </row>
    <row r="385" spans="1:11" ht="30" customHeight="1">
      <c r="A385" s="289" t="s">
        <v>295</v>
      </c>
      <c r="B385" s="290"/>
      <c r="C385" s="290"/>
      <c r="D385" s="290"/>
      <c r="E385" s="153">
        <f>(E368+E343+E322+E293+E266)/5</f>
        <v>27.85333333333333</v>
      </c>
      <c r="F385" s="153">
        <f>(F368+F343+F322+F293+F266)/5</f>
        <v>29.740666666666662</v>
      </c>
      <c r="G385" s="153">
        <f>(G368+G343+G322+G293+G266)/5</f>
        <v>131.97342857142857</v>
      </c>
      <c r="H385" s="153">
        <f>(H368+H343+H322+H293+H266)/5</f>
        <v>906.9730476190476</v>
      </c>
      <c r="I385" s="320" t="s">
        <v>304</v>
      </c>
      <c r="J385" s="8"/>
      <c r="K385" s="22" t="s">
        <v>49</v>
      </c>
    </row>
    <row r="386" spans="1:11" ht="30" customHeight="1">
      <c r="A386" s="323" t="s">
        <v>299</v>
      </c>
      <c r="B386" s="290"/>
      <c r="C386" s="290"/>
      <c r="D386" s="290"/>
      <c r="E386" s="235" t="s">
        <v>300</v>
      </c>
      <c r="F386" s="235" t="s">
        <v>301</v>
      </c>
      <c r="G386" s="235" t="s">
        <v>302</v>
      </c>
      <c r="H386" s="235" t="s">
        <v>76</v>
      </c>
      <c r="I386" s="322"/>
      <c r="J386" s="79"/>
      <c r="K386" s="23" t="s">
        <v>27</v>
      </c>
    </row>
    <row r="387" spans="1:12" ht="30" customHeight="1">
      <c r="A387" s="289" t="s">
        <v>293</v>
      </c>
      <c r="B387" s="290"/>
      <c r="C387" s="290"/>
      <c r="D387" s="290"/>
      <c r="E387" s="153">
        <f>(E280+E305+E332+E353+E382)/5</f>
        <v>48.108</v>
      </c>
      <c r="F387" s="153">
        <f>(F280+F305+F332+F353+F382)/5</f>
        <v>49.04866666666667</v>
      </c>
      <c r="G387" s="153">
        <f>(G280+G305+G332+G353+G382)/5</f>
        <v>224.81342857142857</v>
      </c>
      <c r="H387" s="153">
        <f>(H280+H305+H332+H353+H382)/5</f>
        <v>1532.3437142857142</v>
      </c>
      <c r="I387" s="174"/>
      <c r="J387" s="31"/>
      <c r="K387" s="22" t="s">
        <v>79</v>
      </c>
      <c r="L387" s="166" t="e">
        <f>#REF!</f>
        <v>#REF!</v>
      </c>
    </row>
    <row r="388" spans="1:12" ht="30" customHeight="1">
      <c r="A388" s="289" t="s">
        <v>311</v>
      </c>
      <c r="B388" s="290"/>
      <c r="C388" s="290"/>
      <c r="D388" s="290"/>
      <c r="E388" s="235" t="s">
        <v>307</v>
      </c>
      <c r="F388" s="235" t="s">
        <v>308</v>
      </c>
      <c r="G388" s="235" t="s">
        <v>309</v>
      </c>
      <c r="H388" s="235" t="s">
        <v>310</v>
      </c>
      <c r="I388" s="318" t="s">
        <v>312</v>
      </c>
      <c r="J388" s="29"/>
      <c r="K388" s="23" t="s">
        <v>43</v>
      </c>
      <c r="L388" s="58" t="e">
        <f>#REF!</f>
        <v>#REF!</v>
      </c>
    </row>
    <row r="389" spans="1:12" ht="30" customHeight="1">
      <c r="A389" s="289" t="s">
        <v>84</v>
      </c>
      <c r="B389" s="290"/>
      <c r="C389" s="290"/>
      <c r="D389" s="290"/>
      <c r="E389" s="153">
        <v>90</v>
      </c>
      <c r="F389" s="153">
        <v>92</v>
      </c>
      <c r="G389" s="153">
        <v>383</v>
      </c>
      <c r="H389" s="153">
        <v>2720</v>
      </c>
      <c r="I389" s="362"/>
      <c r="J389" s="31"/>
      <c r="K389" s="22" t="s">
        <v>80</v>
      </c>
      <c r="L389" s="167"/>
    </row>
    <row r="390" spans="1:12" ht="30" customHeight="1">
      <c r="A390" s="299" t="s">
        <v>64</v>
      </c>
      <c r="B390" s="300"/>
      <c r="C390" s="300"/>
      <c r="D390" s="300"/>
      <c r="E390" s="300"/>
      <c r="F390" s="300"/>
      <c r="G390" s="300"/>
      <c r="H390" s="301"/>
      <c r="I390" s="302"/>
      <c r="J390" s="31"/>
      <c r="K390" s="22" t="s">
        <v>39</v>
      </c>
      <c r="L390" s="58"/>
    </row>
    <row r="391" spans="1:11" ht="30" customHeight="1">
      <c r="A391" s="336" t="s">
        <v>1</v>
      </c>
      <c r="B391" s="330" t="s">
        <v>2</v>
      </c>
      <c r="C391" s="330" t="s">
        <v>3</v>
      </c>
      <c r="D391" s="295" t="s">
        <v>4</v>
      </c>
      <c r="E391" s="296"/>
      <c r="F391" s="296"/>
      <c r="G391" s="296"/>
      <c r="H391" s="297"/>
      <c r="I391" s="308" t="s">
        <v>81</v>
      </c>
      <c r="J391" s="80"/>
      <c r="K391" s="23" t="s">
        <v>28</v>
      </c>
    </row>
    <row r="392" spans="1:12" ht="30" customHeight="1">
      <c r="A392" s="337"/>
      <c r="B392" s="331"/>
      <c r="C392" s="331"/>
      <c r="D392" s="5" t="s">
        <v>5</v>
      </c>
      <c r="E392" s="39" t="s">
        <v>6</v>
      </c>
      <c r="F392" s="39" t="s">
        <v>7</v>
      </c>
      <c r="G392" s="39" t="s">
        <v>8</v>
      </c>
      <c r="H392" s="46" t="s">
        <v>9</v>
      </c>
      <c r="I392" s="309"/>
      <c r="J392" s="8"/>
      <c r="K392" s="25" t="s">
        <v>29</v>
      </c>
      <c r="L392" s="58" t="e">
        <f>#REF!+#REF!+#REF!</f>
        <v>#REF!</v>
      </c>
    </row>
    <row r="393" spans="1:12" ht="30" customHeight="1">
      <c r="A393" s="310" t="s">
        <v>10</v>
      </c>
      <c r="B393" s="311"/>
      <c r="C393" s="311"/>
      <c r="D393" s="169">
        <f>205+D395+230+D398</f>
        <v>550</v>
      </c>
      <c r="E393" s="48">
        <f>E394+E395+E397+E399+E398</f>
        <v>10.499999999999998</v>
      </c>
      <c r="F393" s="48">
        <f>F394+F395+F397+F399+F398</f>
        <v>15.679999999999998</v>
      </c>
      <c r="G393" s="48">
        <f>G394+G395+G397+G399+G398</f>
        <v>98</v>
      </c>
      <c r="H393" s="48">
        <f>H394+H395+H397+H399+H398</f>
        <v>575.1200000000001</v>
      </c>
      <c r="I393" s="179"/>
      <c r="J393" s="29"/>
      <c r="K393" s="49" t="s">
        <v>50</v>
      </c>
      <c r="L393" s="58">
        <f>D138</f>
        <v>125</v>
      </c>
    </row>
    <row r="394" spans="1:12" ht="30" customHeight="1">
      <c r="A394" s="291" t="s">
        <v>281</v>
      </c>
      <c r="B394" s="291"/>
      <c r="C394" s="291"/>
      <c r="D394" s="1" t="s">
        <v>51</v>
      </c>
      <c r="E394" s="2">
        <v>5.1</v>
      </c>
      <c r="F394" s="2">
        <v>7.1</v>
      </c>
      <c r="G394" s="2">
        <v>28</v>
      </c>
      <c r="H394" s="151">
        <f>E394*4+F394*9+G394*4</f>
        <v>196.3</v>
      </c>
      <c r="I394" s="202" t="s">
        <v>259</v>
      </c>
      <c r="J394" s="29"/>
      <c r="K394" s="22" t="s">
        <v>30</v>
      </c>
      <c r="L394" s="58"/>
    </row>
    <row r="395" spans="1:12" ht="30" customHeight="1">
      <c r="A395" s="291" t="s">
        <v>282</v>
      </c>
      <c r="B395" s="291"/>
      <c r="C395" s="291"/>
      <c r="D395" s="160">
        <v>100</v>
      </c>
      <c r="E395" s="19">
        <v>3.8</v>
      </c>
      <c r="F395" s="19">
        <v>7.8</v>
      </c>
      <c r="G395" s="19">
        <v>41</v>
      </c>
      <c r="H395" s="175">
        <f>E395*4+F395*9+G395*4</f>
        <v>249.4</v>
      </c>
      <c r="I395" s="185" t="s">
        <v>283</v>
      </c>
      <c r="J395" s="29"/>
      <c r="K395" s="22" t="s">
        <v>31</v>
      </c>
      <c r="L395" s="58" t="e">
        <f>#REF!</f>
        <v>#REF!</v>
      </c>
    </row>
    <row r="396" spans="1:12" ht="30" customHeight="1">
      <c r="A396" s="291" t="s">
        <v>340</v>
      </c>
      <c r="B396" s="291"/>
      <c r="C396" s="291"/>
      <c r="D396" s="160">
        <v>100</v>
      </c>
      <c r="E396" s="19">
        <v>3.8</v>
      </c>
      <c r="F396" s="19">
        <v>7.8</v>
      </c>
      <c r="G396" s="19">
        <v>41</v>
      </c>
      <c r="H396" s="175">
        <f>E396*4+F396*9+G396*4</f>
        <v>249.4</v>
      </c>
      <c r="I396" s="185"/>
      <c r="J396" s="8"/>
      <c r="K396" s="23" t="s">
        <v>44</v>
      </c>
      <c r="L396" s="58" t="e">
        <f>#REF!</f>
        <v>#REF!</v>
      </c>
    </row>
    <row r="397" spans="1:12" ht="30" customHeight="1">
      <c r="A397" s="292" t="s">
        <v>96</v>
      </c>
      <c r="B397" s="293"/>
      <c r="C397" s="294"/>
      <c r="D397" s="1" t="s">
        <v>72</v>
      </c>
      <c r="E397" s="1">
        <v>0.2</v>
      </c>
      <c r="F397" s="2">
        <v>0</v>
      </c>
      <c r="G397" s="1">
        <v>15.5</v>
      </c>
      <c r="H397" s="2">
        <f>G397*4+F397*9+E397*4</f>
        <v>62.8</v>
      </c>
      <c r="I397" s="180" t="s">
        <v>97</v>
      </c>
      <c r="J397" s="8"/>
      <c r="K397" s="22" t="s">
        <v>32</v>
      </c>
      <c r="L397" s="58" t="e">
        <f>#REF!+#REF!+#REF!</f>
        <v>#REF!</v>
      </c>
    </row>
    <row r="398" spans="1:12" ht="30" customHeight="1">
      <c r="A398" s="324" t="s">
        <v>273</v>
      </c>
      <c r="B398" s="324"/>
      <c r="C398" s="214"/>
      <c r="D398" s="156">
        <v>15</v>
      </c>
      <c r="E398" s="19">
        <v>0.4</v>
      </c>
      <c r="F398" s="19">
        <v>0.5</v>
      </c>
      <c r="G398" s="19">
        <v>5.4</v>
      </c>
      <c r="H398" s="2">
        <f>E398*4+F398*9+G398*4</f>
        <v>27.700000000000003</v>
      </c>
      <c r="I398" s="206"/>
      <c r="J398" s="29"/>
      <c r="K398" s="22" t="s">
        <v>23</v>
      </c>
      <c r="L398" s="58" t="e">
        <f>+#REF!+#REF!</f>
        <v>#REF!</v>
      </c>
    </row>
    <row r="399" spans="1:21" s="59" customFormat="1" ht="30" customHeight="1">
      <c r="A399" s="326" t="s">
        <v>47</v>
      </c>
      <c r="B399" s="327"/>
      <c r="C399" s="328"/>
      <c r="D399" s="1">
        <v>20</v>
      </c>
      <c r="E399" s="2">
        <v>1</v>
      </c>
      <c r="F399" s="2">
        <v>0.27999999999999997</v>
      </c>
      <c r="G399" s="2">
        <v>8.1</v>
      </c>
      <c r="H399" s="2">
        <v>38.92</v>
      </c>
      <c r="I399" s="180"/>
      <c r="J399" s="29"/>
      <c r="K399" s="23" t="s">
        <v>33</v>
      </c>
      <c r="L399" s="112"/>
      <c r="M399" s="56"/>
      <c r="N399" s="56"/>
      <c r="O399" s="56"/>
      <c r="P399" s="56"/>
      <c r="Q399" s="56"/>
      <c r="R399" s="56"/>
      <c r="S399" s="56"/>
      <c r="T399" s="56"/>
      <c r="U399" s="56"/>
    </row>
    <row r="400" spans="1:11" ht="30" customHeight="1">
      <c r="A400" s="332" t="s">
        <v>46</v>
      </c>
      <c r="B400" s="333"/>
      <c r="C400" s="334"/>
      <c r="D400" s="1">
        <v>20</v>
      </c>
      <c r="E400" s="2"/>
      <c r="F400" s="2"/>
      <c r="G400" s="2"/>
      <c r="H400" s="2"/>
      <c r="I400" s="180"/>
      <c r="J400" s="8"/>
      <c r="K400" s="23" t="s">
        <v>48</v>
      </c>
    </row>
    <row r="401" spans="1:11" ht="30" customHeight="1">
      <c r="A401" s="310" t="s">
        <v>86</v>
      </c>
      <c r="B401" s="311"/>
      <c r="C401" s="311"/>
      <c r="D401" s="159">
        <f>D402+D403+D404+D405+D406</f>
        <v>830</v>
      </c>
      <c r="E401" s="48">
        <f>E402+E403+E404+E405+E406+E407+E409</f>
        <v>36.080000000000005</v>
      </c>
      <c r="F401" s="48">
        <f>F402+F403+F404+F405+F406+F407+F409</f>
        <v>33.940000000000005</v>
      </c>
      <c r="G401" s="48">
        <f>G402+G403+G404+G405+G406+G407+G409</f>
        <v>100.28</v>
      </c>
      <c r="H401" s="48">
        <f>H402+H403+H404+H405+H406+H407+H409</f>
        <v>850.9</v>
      </c>
      <c r="I401" s="179"/>
      <c r="J401" s="8"/>
      <c r="K401" s="168" t="s">
        <v>78</v>
      </c>
    </row>
    <row r="402" spans="1:10" ht="30" customHeight="1">
      <c r="A402" s="361" t="s">
        <v>341</v>
      </c>
      <c r="B402" s="341"/>
      <c r="C402" s="341"/>
      <c r="D402" s="4">
        <v>100</v>
      </c>
      <c r="E402" s="147">
        <v>1.2</v>
      </c>
      <c r="F402" s="147">
        <v>5</v>
      </c>
      <c r="G402" s="147">
        <v>7.3</v>
      </c>
      <c r="H402" s="137">
        <f>G402*4+F402*9+E402*4</f>
        <v>79</v>
      </c>
      <c r="I402" s="183" t="s">
        <v>342</v>
      </c>
      <c r="J402" s="8"/>
    </row>
    <row r="403" spans="1:10" ht="30" customHeight="1">
      <c r="A403" s="361" t="s">
        <v>227</v>
      </c>
      <c r="B403" s="341"/>
      <c r="C403" s="341"/>
      <c r="D403" s="4">
        <v>250</v>
      </c>
      <c r="E403" s="147">
        <v>2.4</v>
      </c>
      <c r="F403" s="147">
        <v>5.3</v>
      </c>
      <c r="G403" s="147">
        <v>10.1</v>
      </c>
      <c r="H403" s="19">
        <f>E403*4+F403*9+G403*4</f>
        <v>97.69999999999999</v>
      </c>
      <c r="I403" s="183" t="s">
        <v>228</v>
      </c>
      <c r="J403" s="8"/>
    </row>
    <row r="404" spans="1:21" ht="30" customHeight="1">
      <c r="A404" s="335" t="s">
        <v>229</v>
      </c>
      <c r="B404" s="335"/>
      <c r="C404" s="335"/>
      <c r="D404" s="1">
        <v>100</v>
      </c>
      <c r="E404" s="2">
        <v>23.6</v>
      </c>
      <c r="F404" s="2">
        <v>17.7</v>
      </c>
      <c r="G404" s="2">
        <v>0.7</v>
      </c>
      <c r="H404" s="2">
        <f>E404*4+F404*9+G404*4</f>
        <v>256.5</v>
      </c>
      <c r="I404" s="184" t="s">
        <v>230</v>
      </c>
      <c r="J404" s="8"/>
      <c r="O404" s="59"/>
      <c r="P404" s="59"/>
      <c r="Q404" s="59"/>
      <c r="R404" s="59"/>
      <c r="S404" s="59"/>
      <c r="T404" s="59"/>
      <c r="U404" s="59"/>
    </row>
    <row r="405" spans="1:10" ht="30" customHeight="1">
      <c r="A405" s="298" t="s">
        <v>264</v>
      </c>
      <c r="B405" s="298"/>
      <c r="C405" s="298"/>
      <c r="D405" s="160">
        <v>180</v>
      </c>
      <c r="E405" s="19">
        <v>3.7</v>
      </c>
      <c r="F405" s="19">
        <v>4.7</v>
      </c>
      <c r="G405" s="19">
        <v>14.9</v>
      </c>
      <c r="H405" s="19">
        <f>E405*4+F405*9+G405*4</f>
        <v>116.70000000000002</v>
      </c>
      <c r="I405" s="185" t="s">
        <v>265</v>
      </c>
      <c r="J405" s="8"/>
    </row>
    <row r="406" spans="1:10" ht="30" customHeight="1">
      <c r="A406" s="360" t="s">
        <v>231</v>
      </c>
      <c r="B406" s="360"/>
      <c r="C406" s="360"/>
      <c r="D406" s="4">
        <v>200</v>
      </c>
      <c r="E406" s="147">
        <v>0.3</v>
      </c>
      <c r="F406" s="147">
        <v>0</v>
      </c>
      <c r="G406" s="147">
        <v>25.5</v>
      </c>
      <c r="H406" s="40">
        <f>G406*4+F406*9+E406*4</f>
        <v>103.2</v>
      </c>
      <c r="I406" s="180" t="s">
        <v>232</v>
      </c>
      <c r="J406" s="8"/>
    </row>
    <row r="407" spans="1:10" ht="30" customHeight="1">
      <c r="A407" s="298" t="s">
        <v>34</v>
      </c>
      <c r="B407" s="298"/>
      <c r="C407" s="298"/>
      <c r="D407" s="1">
        <v>40</v>
      </c>
      <c r="E407" s="2">
        <v>1.88</v>
      </c>
      <c r="F407" s="2">
        <v>0.4</v>
      </c>
      <c r="G407" s="2">
        <v>17.48</v>
      </c>
      <c r="H407" s="2">
        <v>81.04</v>
      </c>
      <c r="I407" s="180"/>
      <c r="J407" s="8"/>
    </row>
    <row r="408" spans="1:10" ht="30" customHeight="1">
      <c r="A408" s="291" t="s">
        <v>73</v>
      </c>
      <c r="B408" s="291"/>
      <c r="C408" s="291"/>
      <c r="D408" s="1">
        <v>40</v>
      </c>
      <c r="E408" s="2"/>
      <c r="F408" s="2"/>
      <c r="G408" s="2"/>
      <c r="H408" s="2"/>
      <c r="I408" s="180"/>
      <c r="J408" s="8"/>
    </row>
    <row r="409" spans="1:10" ht="30" customHeight="1">
      <c r="A409" s="298" t="s">
        <v>47</v>
      </c>
      <c r="B409" s="298"/>
      <c r="C409" s="298"/>
      <c r="D409" s="3">
        <v>60</v>
      </c>
      <c r="E409" s="2">
        <v>3</v>
      </c>
      <c r="F409" s="2">
        <v>0.8400000000000001</v>
      </c>
      <c r="G409" s="2">
        <v>24.299999999999997</v>
      </c>
      <c r="H409" s="2">
        <v>116.76</v>
      </c>
      <c r="I409" s="180"/>
      <c r="J409" s="8"/>
    </row>
    <row r="410" spans="1:10" ht="30" customHeight="1">
      <c r="A410" s="291" t="s">
        <v>46</v>
      </c>
      <c r="B410" s="291"/>
      <c r="C410" s="291"/>
      <c r="D410" s="1">
        <v>60</v>
      </c>
      <c r="E410" s="2"/>
      <c r="F410" s="2"/>
      <c r="G410" s="2"/>
      <c r="H410" s="2"/>
      <c r="I410" s="180"/>
      <c r="J410" s="8"/>
    </row>
    <row r="411" spans="1:13" ht="30" customHeight="1">
      <c r="A411" s="358" t="s">
        <v>82</v>
      </c>
      <c r="B411" s="359"/>
      <c r="C411" s="359"/>
      <c r="D411" s="172"/>
      <c r="E411" s="153">
        <f>E393+E401</f>
        <v>46.580000000000005</v>
      </c>
      <c r="F411" s="153">
        <f>F393+F401</f>
        <v>49.620000000000005</v>
      </c>
      <c r="G411" s="153">
        <f>G393+G401</f>
        <v>198.28</v>
      </c>
      <c r="H411" s="173">
        <f>H393+H401</f>
        <v>1426.02</v>
      </c>
      <c r="I411" s="187"/>
      <c r="J411" s="8"/>
      <c r="M411" s="32"/>
    </row>
    <row r="412" spans="1:10" ht="30" customHeight="1">
      <c r="A412" s="299" t="s">
        <v>65</v>
      </c>
      <c r="B412" s="300"/>
      <c r="C412" s="300"/>
      <c r="D412" s="300"/>
      <c r="E412" s="300"/>
      <c r="F412" s="300"/>
      <c r="G412" s="300"/>
      <c r="H412" s="301"/>
      <c r="I412" s="302"/>
      <c r="J412" s="8"/>
    </row>
    <row r="413" spans="1:10" ht="30" customHeight="1">
      <c r="A413" s="336" t="s">
        <v>1</v>
      </c>
      <c r="B413" s="330" t="s">
        <v>2</v>
      </c>
      <c r="C413" s="330" t="s">
        <v>3</v>
      </c>
      <c r="D413" s="295" t="s">
        <v>4</v>
      </c>
      <c r="E413" s="296"/>
      <c r="F413" s="296"/>
      <c r="G413" s="296"/>
      <c r="H413" s="297"/>
      <c r="I413" s="308" t="s">
        <v>81</v>
      </c>
      <c r="J413" s="8"/>
    </row>
    <row r="414" spans="1:10" ht="30" customHeight="1">
      <c r="A414" s="337"/>
      <c r="B414" s="331"/>
      <c r="C414" s="331"/>
      <c r="D414" s="5" t="s">
        <v>5</v>
      </c>
      <c r="E414" s="39" t="s">
        <v>6</v>
      </c>
      <c r="F414" s="39" t="s">
        <v>7</v>
      </c>
      <c r="G414" s="39" t="s">
        <v>8</v>
      </c>
      <c r="H414" s="46" t="s">
        <v>9</v>
      </c>
      <c r="I414" s="309"/>
      <c r="J414" s="8"/>
    </row>
    <row r="415" spans="1:21" s="59" customFormat="1" ht="30" customHeight="1">
      <c r="A415" s="310" t="s">
        <v>10</v>
      </c>
      <c r="B415" s="311"/>
      <c r="C415" s="311"/>
      <c r="D415" s="159">
        <f>45+220+D418+D419</f>
        <v>590</v>
      </c>
      <c r="E415" s="48">
        <f>E416+E417+E418+E419++E420</f>
        <v>33.3</v>
      </c>
      <c r="F415" s="48">
        <f>F416+F417+F418+F419++F420</f>
        <v>22.38</v>
      </c>
      <c r="G415" s="48">
        <f>G416+G417+G418+G419++G420</f>
        <v>89.1</v>
      </c>
      <c r="H415" s="48">
        <f>H416+H417+H418+H419++H420</f>
        <v>691.02</v>
      </c>
      <c r="I415" s="179"/>
      <c r="J415" s="8"/>
      <c r="M415" s="56"/>
      <c r="N415" s="56"/>
      <c r="O415" s="56"/>
      <c r="P415" s="56"/>
      <c r="Q415" s="56"/>
      <c r="R415" s="56"/>
      <c r="S415" s="56"/>
      <c r="T415" s="56"/>
      <c r="U415" s="56"/>
    </row>
    <row r="416" spans="1:10" ht="30" customHeight="1">
      <c r="A416" s="332" t="s">
        <v>162</v>
      </c>
      <c r="B416" s="333"/>
      <c r="C416" s="334"/>
      <c r="D416" s="96" t="s">
        <v>70</v>
      </c>
      <c r="E416" s="2">
        <v>1.8</v>
      </c>
      <c r="F416" s="2">
        <v>0.2</v>
      </c>
      <c r="G416" s="2">
        <v>21</v>
      </c>
      <c r="H416" s="2">
        <f>E416*4+F416*9+G416*4</f>
        <v>93</v>
      </c>
      <c r="I416" s="180" t="s">
        <v>163</v>
      </c>
      <c r="J416" s="8"/>
    </row>
    <row r="417" spans="1:10" ht="30" customHeight="1">
      <c r="A417" s="335" t="s">
        <v>327</v>
      </c>
      <c r="B417" s="335"/>
      <c r="C417" s="335"/>
      <c r="D417" s="160" t="s">
        <v>55</v>
      </c>
      <c r="E417" s="19">
        <v>28.5</v>
      </c>
      <c r="F417" s="19">
        <v>20.4</v>
      </c>
      <c r="G417" s="19">
        <v>40.5</v>
      </c>
      <c r="H417" s="156">
        <f>G417*4+F417*9+E417*4</f>
        <v>459.6</v>
      </c>
      <c r="I417" s="183" t="s">
        <v>328</v>
      </c>
      <c r="J417" s="8"/>
    </row>
    <row r="418" spans="1:10" ht="30" customHeight="1">
      <c r="A418" s="326" t="s">
        <v>214</v>
      </c>
      <c r="B418" s="327"/>
      <c r="C418" s="328"/>
      <c r="D418" s="1">
        <v>200</v>
      </c>
      <c r="E418" s="2">
        <v>0.2</v>
      </c>
      <c r="F418" s="2">
        <v>0</v>
      </c>
      <c r="G418" s="2">
        <v>15</v>
      </c>
      <c r="H418" s="2">
        <f>G418*4+F418*9+E418*4</f>
        <v>60.8</v>
      </c>
      <c r="I418" s="180" t="s">
        <v>215</v>
      </c>
      <c r="J418" s="8"/>
    </row>
    <row r="419" spans="1:10" ht="30" customHeight="1">
      <c r="A419" s="292" t="s">
        <v>56</v>
      </c>
      <c r="B419" s="293"/>
      <c r="C419" s="294"/>
      <c r="D419" s="1">
        <v>125</v>
      </c>
      <c r="E419" s="2">
        <v>1.8</v>
      </c>
      <c r="F419" s="2">
        <v>1.5</v>
      </c>
      <c r="G419" s="2">
        <v>4.5</v>
      </c>
      <c r="H419" s="2">
        <f>E419*4+F419*9+G419*4</f>
        <v>38.7</v>
      </c>
      <c r="I419" s="180"/>
      <c r="J419" s="11"/>
    </row>
    <row r="420" spans="1:21" ht="30" customHeight="1">
      <c r="A420" s="326" t="s">
        <v>47</v>
      </c>
      <c r="B420" s="327"/>
      <c r="C420" s="328"/>
      <c r="D420" s="3">
        <v>20</v>
      </c>
      <c r="E420" s="2">
        <v>1</v>
      </c>
      <c r="F420" s="2">
        <v>0.28</v>
      </c>
      <c r="G420" s="2">
        <v>8.1</v>
      </c>
      <c r="H420" s="2">
        <f>E420*4+F420*9+G420*4</f>
        <v>38.92</v>
      </c>
      <c r="I420" s="180"/>
      <c r="J420" s="66"/>
      <c r="O420" s="59"/>
      <c r="P420" s="59"/>
      <c r="Q420" s="59"/>
      <c r="R420" s="59"/>
      <c r="S420" s="59"/>
      <c r="T420" s="59"/>
      <c r="U420" s="59"/>
    </row>
    <row r="421" spans="1:10" ht="30" customHeight="1">
      <c r="A421" s="332" t="s">
        <v>46</v>
      </c>
      <c r="B421" s="333"/>
      <c r="C421" s="334"/>
      <c r="D421" s="1">
        <v>20</v>
      </c>
      <c r="E421" s="2"/>
      <c r="F421" s="2"/>
      <c r="G421" s="2"/>
      <c r="H421" s="2"/>
      <c r="I421" s="180"/>
      <c r="J421" s="28"/>
    </row>
    <row r="422" spans="1:10" ht="30" customHeight="1">
      <c r="A422" s="310" t="s">
        <v>86</v>
      </c>
      <c r="B422" s="311"/>
      <c r="C422" s="311"/>
      <c r="D422" s="159">
        <f>D423+255+105+D428+D429</f>
        <v>840</v>
      </c>
      <c r="E422" s="48">
        <f>E423+E424+E425+E428+E429+E430+E432</f>
        <v>35.22</v>
      </c>
      <c r="F422" s="48">
        <f>F423+F424+F425+F428+F429+F430+F432</f>
        <v>29.76</v>
      </c>
      <c r="G422" s="48">
        <f>G423+G424+G425+G428+G429+G430+G432</f>
        <v>129.18</v>
      </c>
      <c r="H422" s="48">
        <f>H423+H424+H425+H428+H429+H430+H432</f>
        <v>925.4399999999999</v>
      </c>
      <c r="I422" s="179"/>
      <c r="J422" s="68"/>
    </row>
    <row r="423" spans="1:10" ht="30" customHeight="1">
      <c r="A423" s="324" t="s">
        <v>233</v>
      </c>
      <c r="B423" s="324"/>
      <c r="C423" s="324"/>
      <c r="D423" s="1">
        <v>100</v>
      </c>
      <c r="E423" s="2">
        <v>5.5</v>
      </c>
      <c r="F423" s="2">
        <v>9.5</v>
      </c>
      <c r="G423" s="2">
        <v>7.4</v>
      </c>
      <c r="H423" s="151">
        <f>E423*4+F423*9+G423*4</f>
        <v>137.1</v>
      </c>
      <c r="I423" s="183" t="s">
        <v>234</v>
      </c>
      <c r="J423" s="66"/>
    </row>
    <row r="424" spans="1:10" ht="30" customHeight="1">
      <c r="A424" s="335" t="s">
        <v>316</v>
      </c>
      <c r="B424" s="335"/>
      <c r="C424" s="335"/>
      <c r="D424" s="160" t="s">
        <v>87</v>
      </c>
      <c r="E424" s="160">
        <v>7.2</v>
      </c>
      <c r="F424" s="19">
        <v>5.9</v>
      </c>
      <c r="G424" s="160">
        <v>15.4</v>
      </c>
      <c r="H424" s="19">
        <f>E424*4+F424*9+G424*4</f>
        <v>143.5</v>
      </c>
      <c r="I424" s="187" t="s">
        <v>216</v>
      </c>
      <c r="J424" s="66"/>
    </row>
    <row r="425" spans="1:10" ht="30" customHeight="1">
      <c r="A425" s="324" t="s">
        <v>239</v>
      </c>
      <c r="B425" s="324"/>
      <c r="C425" s="324"/>
      <c r="D425" s="163" t="s">
        <v>57</v>
      </c>
      <c r="E425" s="175">
        <v>12.8</v>
      </c>
      <c r="F425" s="175">
        <v>8.8</v>
      </c>
      <c r="G425" s="175">
        <v>7.6</v>
      </c>
      <c r="H425" s="158">
        <f>E425*4+F425*9+G425*4</f>
        <v>160.8</v>
      </c>
      <c r="I425" s="185" t="s">
        <v>240</v>
      </c>
      <c r="J425" s="66"/>
    </row>
    <row r="426" spans="1:10" ht="30" customHeight="1">
      <c r="A426" s="305" t="s">
        <v>52</v>
      </c>
      <c r="B426" s="306"/>
      <c r="C426" s="306"/>
      <c r="D426" s="306"/>
      <c r="E426" s="306"/>
      <c r="F426" s="306"/>
      <c r="G426" s="306"/>
      <c r="H426" s="306"/>
      <c r="I426" s="307"/>
      <c r="J426" s="66"/>
    </row>
    <row r="427" spans="1:10" ht="30" customHeight="1">
      <c r="A427" s="324" t="s">
        <v>324</v>
      </c>
      <c r="B427" s="341"/>
      <c r="C427" s="341"/>
      <c r="D427" s="163" t="s">
        <v>57</v>
      </c>
      <c r="E427" s="175">
        <v>12.8</v>
      </c>
      <c r="F427" s="175">
        <v>8.8</v>
      </c>
      <c r="G427" s="175">
        <v>7.6</v>
      </c>
      <c r="H427" s="158">
        <f>E427*4+F427*9+G427*4</f>
        <v>160.8</v>
      </c>
      <c r="I427" s="185" t="s">
        <v>240</v>
      </c>
      <c r="J427" s="66"/>
    </row>
    <row r="428" spans="1:10" ht="30" customHeight="1">
      <c r="A428" s="291" t="s">
        <v>103</v>
      </c>
      <c r="B428" s="291"/>
      <c r="C428" s="291"/>
      <c r="D428" s="1">
        <v>180</v>
      </c>
      <c r="E428" s="2">
        <v>4.44</v>
      </c>
      <c r="F428" s="2">
        <v>4.32</v>
      </c>
      <c r="G428" s="2">
        <v>35</v>
      </c>
      <c r="H428" s="2">
        <f>G428*4+F428*9+E428*4</f>
        <v>196.64</v>
      </c>
      <c r="I428" s="180" t="s">
        <v>104</v>
      </c>
      <c r="J428" s="66"/>
    </row>
    <row r="429" spans="1:10" ht="30" customHeight="1">
      <c r="A429" s="178" t="s">
        <v>261</v>
      </c>
      <c r="B429" s="1">
        <v>200</v>
      </c>
      <c r="C429" s="1">
        <v>200</v>
      </c>
      <c r="D429" s="1">
        <v>200</v>
      </c>
      <c r="E429" s="2">
        <v>0.4</v>
      </c>
      <c r="F429" s="2">
        <v>0</v>
      </c>
      <c r="G429" s="2">
        <v>22</v>
      </c>
      <c r="H429" s="2">
        <f>E429*4+F429*9+G429*4</f>
        <v>89.6</v>
      </c>
      <c r="I429" s="185" t="s">
        <v>262</v>
      </c>
      <c r="J429" s="66"/>
    </row>
    <row r="430" spans="1:10" ht="30" customHeight="1">
      <c r="A430" s="298" t="s">
        <v>34</v>
      </c>
      <c r="B430" s="298"/>
      <c r="C430" s="298"/>
      <c r="D430" s="1">
        <v>40</v>
      </c>
      <c r="E430" s="2">
        <v>1.88</v>
      </c>
      <c r="F430" s="2">
        <v>0.4</v>
      </c>
      <c r="G430" s="2">
        <v>17.48</v>
      </c>
      <c r="H430" s="2">
        <v>81.04</v>
      </c>
      <c r="I430" s="180"/>
      <c r="J430" s="66"/>
    </row>
    <row r="431" spans="1:10" ht="30" customHeight="1">
      <c r="A431" s="291" t="s">
        <v>73</v>
      </c>
      <c r="B431" s="291"/>
      <c r="C431" s="291"/>
      <c r="D431" s="1">
        <v>40</v>
      </c>
      <c r="E431" s="2"/>
      <c r="F431" s="2"/>
      <c r="G431" s="2"/>
      <c r="H431" s="2"/>
      <c r="I431" s="180"/>
      <c r="J431" s="66"/>
    </row>
    <row r="432" spans="1:10" ht="30" customHeight="1">
      <c r="A432" s="298" t="s">
        <v>47</v>
      </c>
      <c r="B432" s="298"/>
      <c r="C432" s="298"/>
      <c r="D432" s="3">
        <v>60</v>
      </c>
      <c r="E432" s="2">
        <v>3</v>
      </c>
      <c r="F432" s="2">
        <v>0.8400000000000001</v>
      </c>
      <c r="G432" s="2">
        <v>24.299999999999997</v>
      </c>
      <c r="H432" s="2">
        <v>116.76</v>
      </c>
      <c r="I432" s="180"/>
      <c r="J432" s="66"/>
    </row>
    <row r="433" spans="1:10" ht="30" customHeight="1">
      <c r="A433" s="291" t="s">
        <v>46</v>
      </c>
      <c r="B433" s="291"/>
      <c r="C433" s="291"/>
      <c r="D433" s="1">
        <v>60</v>
      </c>
      <c r="E433" s="2"/>
      <c r="F433" s="2"/>
      <c r="G433" s="2"/>
      <c r="H433" s="2"/>
      <c r="I433" s="180"/>
      <c r="J433" s="66"/>
    </row>
    <row r="434" spans="1:10" ht="30" customHeight="1">
      <c r="A434" s="358" t="s">
        <v>82</v>
      </c>
      <c r="B434" s="359"/>
      <c r="C434" s="359"/>
      <c r="D434" s="172"/>
      <c r="E434" s="153">
        <f>E415+E422</f>
        <v>68.52</v>
      </c>
      <c r="F434" s="153">
        <f>F415+F422</f>
        <v>52.14</v>
      </c>
      <c r="G434" s="153">
        <f>G415+G422</f>
        <v>218.28</v>
      </c>
      <c r="H434" s="173">
        <f>H415+H422</f>
        <v>1616.46</v>
      </c>
      <c r="I434" s="187"/>
      <c r="J434" s="66"/>
    </row>
    <row r="435" spans="1:10" ht="30" customHeight="1">
      <c r="A435" s="299" t="s">
        <v>66</v>
      </c>
      <c r="B435" s="300"/>
      <c r="C435" s="300"/>
      <c r="D435" s="300"/>
      <c r="E435" s="300"/>
      <c r="F435" s="300"/>
      <c r="G435" s="300"/>
      <c r="H435" s="301"/>
      <c r="I435" s="302"/>
      <c r="J435" s="66"/>
    </row>
    <row r="436" spans="1:10" ht="30" customHeight="1">
      <c r="A436" s="336" t="s">
        <v>1</v>
      </c>
      <c r="B436" s="330" t="s">
        <v>2</v>
      </c>
      <c r="C436" s="330" t="s">
        <v>3</v>
      </c>
      <c r="D436" s="295" t="s">
        <v>4</v>
      </c>
      <c r="E436" s="296"/>
      <c r="F436" s="296"/>
      <c r="G436" s="296"/>
      <c r="H436" s="297"/>
      <c r="I436" s="308" t="s">
        <v>81</v>
      </c>
      <c r="J436" s="66"/>
    </row>
    <row r="437" spans="1:10" ht="30" customHeight="1">
      <c r="A437" s="337"/>
      <c r="B437" s="331"/>
      <c r="C437" s="331"/>
      <c r="D437" s="5" t="s">
        <v>5</v>
      </c>
      <c r="E437" s="39" t="s">
        <v>6</v>
      </c>
      <c r="F437" s="39" t="s">
        <v>7</v>
      </c>
      <c r="G437" s="39" t="s">
        <v>8</v>
      </c>
      <c r="H437" s="46" t="s">
        <v>9</v>
      </c>
      <c r="I437" s="309"/>
      <c r="J437" s="66"/>
    </row>
    <row r="438" spans="1:10" ht="30" customHeight="1">
      <c r="A438" s="310" t="s">
        <v>10</v>
      </c>
      <c r="B438" s="311"/>
      <c r="C438" s="311"/>
      <c r="D438" s="159">
        <f>40+D440+D441+D442</f>
        <v>640</v>
      </c>
      <c r="E438" s="48">
        <f>E439+E440+E441+E443+E445+E442</f>
        <v>25.7</v>
      </c>
      <c r="F438" s="48">
        <f>F439+F440+F441+F443+F445+F442</f>
        <v>30.080000000000002</v>
      </c>
      <c r="G438" s="48">
        <f>G439+G440+G441+G443+G445+G442</f>
        <v>76.1</v>
      </c>
      <c r="H438" s="169">
        <f>H439+H440+H441+H443+H445+H442</f>
        <v>677.1399999999999</v>
      </c>
      <c r="I438" s="179"/>
      <c r="J438" s="66"/>
    </row>
    <row r="439" spans="1:10" ht="30" customHeight="1">
      <c r="A439" s="338" t="s">
        <v>105</v>
      </c>
      <c r="B439" s="339"/>
      <c r="C439" s="340"/>
      <c r="D439" s="148" t="s">
        <v>292</v>
      </c>
      <c r="E439" s="40">
        <v>5.7</v>
      </c>
      <c r="F439" s="149">
        <v>6.2</v>
      </c>
      <c r="G439" s="40">
        <v>7.2</v>
      </c>
      <c r="H439" s="2">
        <f>E439*4+F439*9+G439*4</f>
        <v>107.4</v>
      </c>
      <c r="I439" s="180" t="s">
        <v>106</v>
      </c>
      <c r="J439" s="66"/>
    </row>
    <row r="440" spans="1:10" ht="30" customHeight="1">
      <c r="A440" s="387" t="s">
        <v>237</v>
      </c>
      <c r="B440" s="388"/>
      <c r="C440" s="389"/>
      <c r="D440" s="1">
        <v>250</v>
      </c>
      <c r="E440" s="2">
        <v>15.8</v>
      </c>
      <c r="F440" s="2">
        <v>20.7</v>
      </c>
      <c r="G440" s="2">
        <v>28</v>
      </c>
      <c r="H440" s="2">
        <f>E440*4+F440*9+G440*4</f>
        <v>361.5</v>
      </c>
      <c r="I440" s="180" t="s">
        <v>238</v>
      </c>
      <c r="J440" s="66"/>
    </row>
    <row r="441" spans="1:10" ht="30" customHeight="1">
      <c r="A441" s="291" t="s">
        <v>289</v>
      </c>
      <c r="B441" s="291"/>
      <c r="C441" s="291"/>
      <c r="D441" s="160">
        <v>200</v>
      </c>
      <c r="E441" s="2">
        <v>2.3</v>
      </c>
      <c r="F441" s="19">
        <v>2.5</v>
      </c>
      <c r="G441" s="2">
        <v>14.8</v>
      </c>
      <c r="H441" s="19">
        <f>G441*4+F441*9+E441*4</f>
        <v>90.9</v>
      </c>
      <c r="I441" s="185" t="s">
        <v>290</v>
      </c>
      <c r="J441" s="66"/>
    </row>
    <row r="442" spans="1:10" ht="30" customHeight="1">
      <c r="A442" s="292" t="s">
        <v>124</v>
      </c>
      <c r="B442" s="293"/>
      <c r="C442" s="294"/>
      <c r="D442" s="4">
        <v>150</v>
      </c>
      <c r="E442" s="147">
        <v>0.2</v>
      </c>
      <c r="F442" s="147">
        <v>0.3</v>
      </c>
      <c r="G442" s="147">
        <v>8.6</v>
      </c>
      <c r="H442" s="2">
        <f>G442*4+F442*9+E442*4</f>
        <v>37.9</v>
      </c>
      <c r="I442" s="180" t="s">
        <v>125</v>
      </c>
      <c r="J442" s="66"/>
    </row>
    <row r="443" spans="1:10" ht="30" customHeight="1">
      <c r="A443" s="326" t="s">
        <v>34</v>
      </c>
      <c r="B443" s="327"/>
      <c r="C443" s="328"/>
      <c r="D443" s="1">
        <v>20</v>
      </c>
      <c r="E443" s="2">
        <v>0.7</v>
      </c>
      <c r="F443" s="2">
        <v>0.1</v>
      </c>
      <c r="G443" s="2">
        <v>9.4</v>
      </c>
      <c r="H443" s="2">
        <v>40.52</v>
      </c>
      <c r="I443" s="180"/>
      <c r="J443" s="66"/>
    </row>
    <row r="444" spans="1:10" ht="30" customHeight="1">
      <c r="A444" s="332" t="s">
        <v>73</v>
      </c>
      <c r="B444" s="333"/>
      <c r="C444" s="334"/>
      <c r="D444" s="1">
        <v>20</v>
      </c>
      <c r="E444" s="2"/>
      <c r="F444" s="2"/>
      <c r="G444" s="2"/>
      <c r="H444" s="2"/>
      <c r="I444" s="180"/>
      <c r="J444" s="66"/>
    </row>
    <row r="445" spans="1:10" ht="30" customHeight="1">
      <c r="A445" s="326" t="s">
        <v>47</v>
      </c>
      <c r="B445" s="327"/>
      <c r="C445" s="328"/>
      <c r="D445" s="1">
        <v>20</v>
      </c>
      <c r="E445" s="2">
        <v>1</v>
      </c>
      <c r="F445" s="2">
        <v>0.27999999999999997</v>
      </c>
      <c r="G445" s="2">
        <v>8.1</v>
      </c>
      <c r="H445" s="2">
        <v>38.92</v>
      </c>
      <c r="I445" s="180"/>
      <c r="J445" s="66"/>
    </row>
    <row r="446" spans="1:10" ht="30" customHeight="1">
      <c r="A446" s="332" t="s">
        <v>46</v>
      </c>
      <c r="B446" s="333"/>
      <c r="C446" s="334"/>
      <c r="D446" s="1">
        <v>20</v>
      </c>
      <c r="E446" s="2"/>
      <c r="F446" s="2"/>
      <c r="G446" s="2"/>
      <c r="H446" s="2"/>
      <c r="I446" s="180"/>
      <c r="J446" s="66"/>
    </row>
    <row r="447" spans="1:10" ht="30" customHeight="1">
      <c r="A447" s="310" t="s">
        <v>86</v>
      </c>
      <c r="B447" s="311"/>
      <c r="C447" s="311"/>
      <c r="D447" s="159">
        <f>D448+255+D450++D453+D454</f>
        <v>835</v>
      </c>
      <c r="E447" s="150">
        <f>E448+E449+E450+E453+E454+E455+E457</f>
        <v>26.580000000000002</v>
      </c>
      <c r="F447" s="150">
        <f>F448+F449+F450+F453+F454+F455+F457</f>
        <v>29.339999999999996</v>
      </c>
      <c r="G447" s="150">
        <f>G448+G449+G450+G453+G454+G455+G457</f>
        <v>136.78</v>
      </c>
      <c r="H447" s="150">
        <f>H448+H449+H450+H453+H454+H455+H457</f>
        <v>917.5</v>
      </c>
      <c r="I447" s="188"/>
      <c r="J447" s="66"/>
    </row>
    <row r="448" spans="1:32" ht="30" customHeight="1">
      <c r="A448" s="178" t="s">
        <v>156</v>
      </c>
      <c r="B448" s="178"/>
      <c r="C448" s="178"/>
      <c r="D448" s="1">
        <v>100</v>
      </c>
      <c r="E448" s="2">
        <v>1</v>
      </c>
      <c r="F448" s="2">
        <v>5.1</v>
      </c>
      <c r="G448" s="2">
        <v>3.5</v>
      </c>
      <c r="H448" s="2">
        <f>E448*4+F448*9+G448*4</f>
        <v>63.9</v>
      </c>
      <c r="I448" s="180" t="s">
        <v>157</v>
      </c>
      <c r="J448" s="7"/>
      <c r="K448" s="56" t="s">
        <v>16</v>
      </c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</row>
    <row r="449" spans="1:32" ht="30" customHeight="1">
      <c r="A449" s="376" t="s">
        <v>284</v>
      </c>
      <c r="B449" s="376"/>
      <c r="C449" s="376"/>
      <c r="D449" s="176" t="s">
        <v>88</v>
      </c>
      <c r="E449" s="158">
        <v>2.5</v>
      </c>
      <c r="F449" s="158">
        <v>4.9</v>
      </c>
      <c r="G449" s="158">
        <v>16.2</v>
      </c>
      <c r="H449" s="175">
        <f>E449*4+F449*9+G449*4</f>
        <v>118.9</v>
      </c>
      <c r="I449" s="185" t="s">
        <v>138</v>
      </c>
      <c r="J449" s="7"/>
      <c r="K449" s="22" t="s">
        <v>34</v>
      </c>
      <c r="L449" s="56">
        <f>D175</f>
        <v>40</v>
      </c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</row>
    <row r="450" spans="1:32" ht="30" customHeight="1">
      <c r="A450" s="324" t="s">
        <v>139</v>
      </c>
      <c r="B450" s="324"/>
      <c r="C450" s="324"/>
      <c r="D450" s="1">
        <v>100</v>
      </c>
      <c r="E450" s="2">
        <v>14.1</v>
      </c>
      <c r="F450" s="2">
        <v>14.5</v>
      </c>
      <c r="G450" s="2">
        <v>12.7</v>
      </c>
      <c r="H450" s="2">
        <f>E450*4+F450*9+G450*4</f>
        <v>237.7</v>
      </c>
      <c r="I450" s="183" t="s">
        <v>140</v>
      </c>
      <c r="J450" s="8"/>
      <c r="K450" s="23" t="s">
        <v>35</v>
      </c>
      <c r="L450" s="58" t="e">
        <f>D168+#REF!+#REF!+D177+#REF!</f>
        <v>#REF!</v>
      </c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</row>
    <row r="451" spans="1:32" ht="30" customHeight="1">
      <c r="A451" s="371" t="s">
        <v>52</v>
      </c>
      <c r="B451" s="372"/>
      <c r="C451" s="372"/>
      <c r="D451" s="372"/>
      <c r="E451" s="372"/>
      <c r="F451" s="372"/>
      <c r="G451" s="372"/>
      <c r="H451" s="372"/>
      <c r="I451" s="373"/>
      <c r="J451" s="8"/>
      <c r="K451" s="23" t="s">
        <v>41</v>
      </c>
      <c r="L451" s="112"/>
      <c r="U451" s="63"/>
      <c r="V451" s="28"/>
      <c r="W451" s="28"/>
      <c r="X451" s="129"/>
      <c r="Y451" s="114"/>
      <c r="Z451" s="114"/>
      <c r="AA451" s="114"/>
      <c r="AB451" s="114"/>
      <c r="AC451" s="114"/>
      <c r="AD451" s="114"/>
      <c r="AE451" s="114"/>
      <c r="AF451" s="114"/>
    </row>
    <row r="452" spans="1:32" ht="30" customHeight="1">
      <c r="A452" s="324" t="s">
        <v>317</v>
      </c>
      <c r="B452" s="403"/>
      <c r="C452" s="403"/>
      <c r="D452" s="1">
        <v>100</v>
      </c>
      <c r="E452" s="2">
        <v>10.1</v>
      </c>
      <c r="F452" s="2">
        <v>14.2</v>
      </c>
      <c r="G452" s="2">
        <v>17</v>
      </c>
      <c r="H452" s="2">
        <f>E452*4+F452*9+G452*4</f>
        <v>236.2</v>
      </c>
      <c r="I452" s="180" t="s">
        <v>94</v>
      </c>
      <c r="J452" s="8"/>
      <c r="K452" s="24" t="s">
        <v>42</v>
      </c>
      <c r="L452" s="58" t="e">
        <f>#REF!</f>
        <v>#REF!</v>
      </c>
      <c r="U452" s="63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</row>
    <row r="453" spans="1:34" ht="30" customHeight="1">
      <c r="A453" s="324" t="s">
        <v>315</v>
      </c>
      <c r="B453" s="324"/>
      <c r="C453" s="324"/>
      <c r="D453" s="160">
        <v>180</v>
      </c>
      <c r="E453" s="19">
        <v>3.8</v>
      </c>
      <c r="F453" s="19">
        <v>3.4</v>
      </c>
      <c r="G453" s="19">
        <v>41.1</v>
      </c>
      <c r="H453" s="19">
        <f>E453*4+F453*9+G453*4</f>
        <v>210.2</v>
      </c>
      <c r="I453" s="185" t="s">
        <v>95</v>
      </c>
      <c r="J453" s="8"/>
      <c r="K453" s="24" t="s">
        <v>37</v>
      </c>
      <c r="L453" s="58" t="e">
        <f>#REF!</f>
        <v>#REF!</v>
      </c>
      <c r="P453" s="63"/>
      <c r="Q453" s="63"/>
      <c r="R453" s="63"/>
      <c r="S453" s="63"/>
      <c r="T453" s="63"/>
      <c r="U453" s="63"/>
      <c r="V453" s="52"/>
      <c r="W453" s="52"/>
      <c r="X453" s="129"/>
      <c r="Y453" s="118"/>
      <c r="Z453" s="118"/>
      <c r="AA453" s="118"/>
      <c r="AB453" s="118"/>
      <c r="AC453" s="118"/>
      <c r="AD453" s="118"/>
      <c r="AE453" s="118"/>
      <c r="AF453" s="118"/>
      <c r="AG453" s="63"/>
      <c r="AH453" s="63"/>
    </row>
    <row r="454" spans="1:34" ht="30" customHeight="1">
      <c r="A454" s="379" t="s">
        <v>287</v>
      </c>
      <c r="B454" s="379"/>
      <c r="C454" s="379"/>
      <c r="D454" s="4">
        <v>200</v>
      </c>
      <c r="E454" s="147">
        <v>0.3</v>
      </c>
      <c r="F454" s="147">
        <v>0.2</v>
      </c>
      <c r="G454" s="147">
        <v>21.5</v>
      </c>
      <c r="H454" s="2">
        <f>E454*4+F454*9+G454*4</f>
        <v>89</v>
      </c>
      <c r="I454" s="183" t="s">
        <v>288</v>
      </c>
      <c r="J454" s="8"/>
      <c r="K454" s="23" t="s">
        <v>22</v>
      </c>
      <c r="L454" s="58" t="e">
        <f>#REF!++#REF!</f>
        <v>#REF!</v>
      </c>
      <c r="P454" s="63"/>
      <c r="Q454" s="63"/>
      <c r="R454" s="63"/>
      <c r="S454" s="63"/>
      <c r="T454" s="63"/>
      <c r="U454" s="63"/>
      <c r="V454" s="52"/>
      <c r="W454" s="52"/>
      <c r="X454" s="50"/>
      <c r="Y454" s="118"/>
      <c r="Z454" s="118"/>
      <c r="AA454" s="118"/>
      <c r="AB454" s="118"/>
      <c r="AC454" s="118"/>
      <c r="AD454" s="118"/>
      <c r="AE454" s="118"/>
      <c r="AF454" s="118"/>
      <c r="AG454" s="63"/>
      <c r="AH454" s="63"/>
    </row>
    <row r="455" spans="1:34" ht="30" customHeight="1">
      <c r="A455" s="298" t="s">
        <v>34</v>
      </c>
      <c r="B455" s="298"/>
      <c r="C455" s="298"/>
      <c r="D455" s="1">
        <v>40</v>
      </c>
      <c r="E455" s="2">
        <v>1.88</v>
      </c>
      <c r="F455" s="2">
        <v>0.4</v>
      </c>
      <c r="G455" s="2">
        <v>17.48</v>
      </c>
      <c r="H455" s="2">
        <v>81.04</v>
      </c>
      <c r="I455" s="180"/>
      <c r="J455" s="8"/>
      <c r="K455" s="23" t="s">
        <v>24</v>
      </c>
      <c r="L455" s="58" t="e">
        <f>#REF!+#REF!+#REF!+#REF!+#REF!+D171</f>
        <v>#REF!</v>
      </c>
      <c r="P455" s="63"/>
      <c r="Q455" s="63"/>
      <c r="R455" s="63"/>
      <c r="S455" s="63"/>
      <c r="T455" s="63"/>
      <c r="U455" s="63"/>
      <c r="V455" s="52"/>
      <c r="W455" s="52"/>
      <c r="X455" s="50"/>
      <c r="Y455" s="139"/>
      <c r="Z455" s="139"/>
      <c r="AA455" s="139"/>
      <c r="AB455" s="139"/>
      <c r="AC455" s="139"/>
      <c r="AD455" s="139"/>
      <c r="AE455" s="139"/>
      <c r="AF455" s="139"/>
      <c r="AG455" s="63"/>
      <c r="AH455" s="63"/>
    </row>
    <row r="456" spans="1:34" ht="30" customHeight="1">
      <c r="A456" s="291" t="s">
        <v>73</v>
      </c>
      <c r="B456" s="291"/>
      <c r="C456" s="291"/>
      <c r="D456" s="1">
        <v>40</v>
      </c>
      <c r="E456" s="2"/>
      <c r="F456" s="2"/>
      <c r="G456" s="2"/>
      <c r="H456" s="2"/>
      <c r="I456" s="180"/>
      <c r="J456" s="8"/>
      <c r="K456" s="23" t="s">
        <v>21</v>
      </c>
      <c r="L456" s="112">
        <f>D167</f>
        <v>100</v>
      </c>
      <c r="P456" s="63"/>
      <c r="Q456" s="377"/>
      <c r="R456" s="377"/>
      <c r="S456" s="377"/>
      <c r="T456" s="43"/>
      <c r="U456" s="28"/>
      <c r="V456" s="52"/>
      <c r="W456" s="52"/>
      <c r="X456" s="50"/>
      <c r="Y456" s="139"/>
      <c r="Z456" s="139"/>
      <c r="AA456" s="140"/>
      <c r="AB456" s="139"/>
      <c r="AC456" s="139"/>
      <c r="AD456" s="139"/>
      <c r="AE456" s="139"/>
      <c r="AF456" s="139"/>
      <c r="AG456" s="63"/>
      <c r="AH456" s="63"/>
    </row>
    <row r="457" spans="1:34" ht="30" customHeight="1">
      <c r="A457" s="298" t="s">
        <v>47</v>
      </c>
      <c r="B457" s="298"/>
      <c r="C457" s="298"/>
      <c r="D457" s="3">
        <v>60</v>
      </c>
      <c r="E457" s="2">
        <v>3</v>
      </c>
      <c r="F457" s="2">
        <v>0.8400000000000001</v>
      </c>
      <c r="G457" s="2">
        <v>24.299999999999997</v>
      </c>
      <c r="H457" s="2">
        <v>116.76</v>
      </c>
      <c r="I457" s="180"/>
      <c r="J457" s="8"/>
      <c r="K457" s="23" t="s">
        <v>25</v>
      </c>
      <c r="L457" s="58" t="e">
        <f>#REF!</f>
        <v>#REF!</v>
      </c>
      <c r="P457" s="63"/>
      <c r="Q457" s="91"/>
      <c r="R457" s="90"/>
      <c r="S457" s="50"/>
      <c r="T457" s="55"/>
      <c r="U457" s="28"/>
      <c r="V457" s="52"/>
      <c r="W457" s="52"/>
      <c r="X457" s="50"/>
      <c r="Y457" s="139"/>
      <c r="Z457" s="139"/>
      <c r="AA457" s="140"/>
      <c r="AB457" s="139"/>
      <c r="AC457" s="139"/>
      <c r="AD457" s="139"/>
      <c r="AE457" s="139"/>
      <c r="AF457" s="139"/>
      <c r="AG457" s="63"/>
      <c r="AH457" s="63"/>
    </row>
    <row r="458" spans="1:34" ht="30" customHeight="1">
      <c r="A458" s="291" t="s">
        <v>46</v>
      </c>
      <c r="B458" s="291"/>
      <c r="C458" s="291"/>
      <c r="D458" s="1">
        <v>60</v>
      </c>
      <c r="E458" s="2"/>
      <c r="F458" s="2"/>
      <c r="G458" s="2"/>
      <c r="H458" s="2"/>
      <c r="I458" s="180"/>
      <c r="J458" s="8"/>
      <c r="K458" s="23" t="s">
        <v>38</v>
      </c>
      <c r="L458" s="56">
        <f>C166</f>
        <v>200</v>
      </c>
      <c r="P458" s="63"/>
      <c r="Q458" s="91"/>
      <c r="R458" s="90"/>
      <c r="S458" s="50"/>
      <c r="T458" s="55"/>
      <c r="U458" s="52"/>
      <c r="V458" s="52"/>
      <c r="W458" s="52"/>
      <c r="X458" s="50"/>
      <c r="Y458" s="139"/>
      <c r="Z458" s="139"/>
      <c r="AA458" s="139"/>
      <c r="AB458" s="139"/>
      <c r="AC458" s="139"/>
      <c r="AD458" s="139"/>
      <c r="AE458" s="139"/>
      <c r="AF458" s="139"/>
      <c r="AG458" s="63"/>
      <c r="AH458" s="63"/>
    </row>
    <row r="459" spans="1:34" ht="30" customHeight="1">
      <c r="A459" s="358" t="s">
        <v>82</v>
      </c>
      <c r="B459" s="359"/>
      <c r="C459" s="359"/>
      <c r="D459" s="172"/>
      <c r="E459" s="153">
        <f>E438+E447</f>
        <v>52.28</v>
      </c>
      <c r="F459" s="153">
        <f>F438+F447</f>
        <v>59.42</v>
      </c>
      <c r="G459" s="153">
        <f>G438+G447</f>
        <v>212.88</v>
      </c>
      <c r="H459" s="173">
        <f>H438+H447</f>
        <v>1594.6399999999999</v>
      </c>
      <c r="I459" s="187"/>
      <c r="J459" s="8"/>
      <c r="K459" s="23" t="s">
        <v>20</v>
      </c>
      <c r="L459" s="58" t="e">
        <f>+#REF!</f>
        <v>#REF!</v>
      </c>
      <c r="P459" s="63"/>
      <c r="Q459" s="94"/>
      <c r="R459" s="90"/>
      <c r="S459" s="50"/>
      <c r="T459" s="55"/>
      <c r="U459" s="52"/>
      <c r="V459" s="52"/>
      <c r="W459" s="52"/>
      <c r="X459" s="50"/>
      <c r="Y459" s="139"/>
      <c r="Z459" s="139"/>
      <c r="AA459" s="139"/>
      <c r="AB459" s="139"/>
      <c r="AC459" s="139"/>
      <c r="AD459" s="139"/>
      <c r="AE459" s="139"/>
      <c r="AF459" s="139"/>
      <c r="AG459" s="63"/>
      <c r="AH459" s="63"/>
    </row>
    <row r="460" spans="1:34" ht="30" customHeight="1">
      <c r="A460" s="303" t="s">
        <v>67</v>
      </c>
      <c r="B460" s="301"/>
      <c r="C460" s="301"/>
      <c r="D460" s="301"/>
      <c r="E460" s="301"/>
      <c r="F460" s="301"/>
      <c r="G460" s="301"/>
      <c r="H460" s="301"/>
      <c r="I460" s="304"/>
      <c r="J460" s="8"/>
      <c r="K460" s="23" t="s">
        <v>26</v>
      </c>
      <c r="L460" s="58"/>
      <c r="P460" s="63"/>
      <c r="Q460" s="91"/>
      <c r="R460" s="50"/>
      <c r="S460" s="50"/>
      <c r="T460" s="55"/>
      <c r="U460" s="86"/>
      <c r="V460" s="52"/>
      <c r="W460" s="52"/>
      <c r="X460" s="50"/>
      <c r="Y460" s="139"/>
      <c r="Z460" s="139"/>
      <c r="AA460" s="139"/>
      <c r="AB460" s="139"/>
      <c r="AC460" s="139"/>
      <c r="AD460" s="139"/>
      <c r="AE460" s="139"/>
      <c r="AF460" s="139"/>
      <c r="AG460" s="63"/>
      <c r="AH460" s="63"/>
    </row>
    <row r="461" spans="1:34" ht="30" customHeight="1">
      <c r="A461" s="336" t="s">
        <v>1</v>
      </c>
      <c r="B461" s="330" t="s">
        <v>2</v>
      </c>
      <c r="C461" s="330" t="s">
        <v>3</v>
      </c>
      <c r="D461" s="295" t="s">
        <v>4</v>
      </c>
      <c r="E461" s="296"/>
      <c r="F461" s="296"/>
      <c r="G461" s="296"/>
      <c r="H461" s="297"/>
      <c r="I461" s="308" t="s">
        <v>81</v>
      </c>
      <c r="J461" s="8"/>
      <c r="K461" s="22" t="s">
        <v>49</v>
      </c>
      <c r="L461" s="58"/>
      <c r="P461" s="63"/>
      <c r="Q461" s="91"/>
      <c r="R461" s="50"/>
      <c r="S461" s="50"/>
      <c r="T461" s="55"/>
      <c r="U461" s="86"/>
      <c r="V461" s="52"/>
      <c r="W461" s="52"/>
      <c r="X461" s="50"/>
      <c r="Y461" s="139"/>
      <c r="Z461" s="139"/>
      <c r="AA461" s="139"/>
      <c r="AB461" s="139"/>
      <c r="AC461" s="139"/>
      <c r="AD461" s="139"/>
      <c r="AE461" s="139"/>
      <c r="AF461" s="139"/>
      <c r="AG461" s="63"/>
      <c r="AH461" s="63"/>
    </row>
    <row r="462" spans="1:34" ht="30" customHeight="1">
      <c r="A462" s="337"/>
      <c r="B462" s="331"/>
      <c r="C462" s="331"/>
      <c r="D462" s="5" t="s">
        <v>5</v>
      </c>
      <c r="E462" s="39" t="s">
        <v>6</v>
      </c>
      <c r="F462" s="39" t="s">
        <v>7</v>
      </c>
      <c r="G462" s="39" t="s">
        <v>8</v>
      </c>
      <c r="H462" s="46" t="s">
        <v>9</v>
      </c>
      <c r="I462" s="309"/>
      <c r="J462" s="8"/>
      <c r="K462" s="23" t="s">
        <v>27</v>
      </c>
      <c r="L462" s="57"/>
      <c r="P462" s="63"/>
      <c r="Q462" s="91"/>
      <c r="R462" s="50"/>
      <c r="S462" s="50"/>
      <c r="T462" s="55"/>
      <c r="U462" s="86"/>
      <c r="V462" s="52"/>
      <c r="W462" s="52"/>
      <c r="X462" s="50"/>
      <c r="Y462" s="139"/>
      <c r="Z462" s="139"/>
      <c r="AA462" s="139"/>
      <c r="AB462" s="139"/>
      <c r="AC462" s="139"/>
      <c r="AD462" s="139"/>
      <c r="AE462" s="139"/>
      <c r="AF462" s="139"/>
      <c r="AG462" s="63"/>
      <c r="AH462" s="63"/>
    </row>
    <row r="463" spans="1:34" ht="30" customHeight="1">
      <c r="A463" s="310" t="s">
        <v>10</v>
      </c>
      <c r="B463" s="311"/>
      <c r="C463" s="311"/>
      <c r="D463" s="159">
        <f>D464+105+D468+D469+D470</f>
        <v>685</v>
      </c>
      <c r="E463" s="48">
        <f>E464+E467+E468+E469+E470+E471+E473</f>
        <v>24.53333333333333</v>
      </c>
      <c r="F463" s="48">
        <f>F464+F467+F468+F469+F470+F471+F473</f>
        <v>20.48</v>
      </c>
      <c r="G463" s="48">
        <f>G464+G467+G468+G469+G470+G471+G473</f>
        <v>88.60000000000001</v>
      </c>
      <c r="H463" s="48">
        <f>H464+H467+H468+H469+H470+H471+H473</f>
        <v>636.0733333333333</v>
      </c>
      <c r="I463" s="179"/>
      <c r="J463" s="8"/>
      <c r="K463" s="22" t="s">
        <v>79</v>
      </c>
      <c r="L463" s="166"/>
      <c r="P463" s="63"/>
      <c r="Q463" s="91"/>
      <c r="R463" s="50"/>
      <c r="S463" s="50"/>
      <c r="T463" s="55"/>
      <c r="U463" s="86"/>
      <c r="V463" s="52"/>
      <c r="W463" s="52"/>
      <c r="X463" s="50"/>
      <c r="Y463" s="128"/>
      <c r="Z463" s="128"/>
      <c r="AA463" s="128"/>
      <c r="AB463" s="128"/>
      <c r="AC463" s="128"/>
      <c r="AD463" s="128"/>
      <c r="AE463" s="128"/>
      <c r="AF463" s="128"/>
      <c r="AG463" s="63"/>
      <c r="AH463" s="63"/>
    </row>
    <row r="464" spans="1:34" ht="30" customHeight="1">
      <c r="A464" s="85" t="s">
        <v>241</v>
      </c>
      <c r="B464" s="37">
        <f>C464*1.82</f>
        <v>182</v>
      </c>
      <c r="C464" s="38">
        <v>100</v>
      </c>
      <c r="D464" s="1">
        <v>100</v>
      </c>
      <c r="E464" s="2">
        <v>0.8333333333333334</v>
      </c>
      <c r="F464" s="2">
        <v>0.1</v>
      </c>
      <c r="G464" s="2">
        <v>1.6</v>
      </c>
      <c r="H464" s="2">
        <v>10.633333333333335</v>
      </c>
      <c r="I464" s="180" t="s">
        <v>242</v>
      </c>
      <c r="J464" s="8"/>
      <c r="K464" s="23" t="s">
        <v>43</v>
      </c>
      <c r="L464" s="58" t="e">
        <f>#REF!+#REF!</f>
        <v>#REF!</v>
      </c>
      <c r="P464" s="63"/>
      <c r="Q464" s="91"/>
      <c r="R464" s="50"/>
      <c r="S464" s="50"/>
      <c r="T464" s="55"/>
      <c r="U464" s="86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</row>
    <row r="465" spans="1:34" ht="30" customHeight="1">
      <c r="A465" s="364" t="s">
        <v>52</v>
      </c>
      <c r="B465" s="365"/>
      <c r="C465" s="365"/>
      <c r="D465" s="365"/>
      <c r="E465" s="365"/>
      <c r="F465" s="365"/>
      <c r="G465" s="365"/>
      <c r="H465" s="366"/>
      <c r="I465" s="287"/>
      <c r="J465" s="8"/>
      <c r="K465" s="22" t="s">
        <v>80</v>
      </c>
      <c r="L465" s="167"/>
      <c r="P465" s="63"/>
      <c r="Q465" s="141"/>
      <c r="R465" s="50"/>
      <c r="S465" s="50"/>
      <c r="T465" s="55"/>
      <c r="U465" s="86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</row>
    <row r="466" spans="1:34" ht="30" customHeight="1">
      <c r="A466" s="312" t="s">
        <v>113</v>
      </c>
      <c r="B466" s="313"/>
      <c r="C466" s="314"/>
      <c r="D466" s="1">
        <v>100</v>
      </c>
      <c r="E466" s="2">
        <v>0.7000000000000001</v>
      </c>
      <c r="F466" s="2">
        <v>0.1</v>
      </c>
      <c r="G466" s="2">
        <v>1.9</v>
      </c>
      <c r="H466" s="2">
        <v>11.299999999999999</v>
      </c>
      <c r="I466" s="180" t="s">
        <v>114</v>
      </c>
      <c r="J466" s="8"/>
      <c r="K466" s="22" t="s">
        <v>39</v>
      </c>
      <c r="L466" s="58" t="e">
        <f>#REF!</f>
        <v>#REF!</v>
      </c>
      <c r="P466" s="63"/>
      <c r="Q466" s="91"/>
      <c r="R466" s="50"/>
      <c r="S466" s="50"/>
      <c r="T466" s="55"/>
      <c r="U466" s="86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</row>
    <row r="467" spans="1:34" ht="30" customHeight="1">
      <c r="A467" s="291" t="s">
        <v>343</v>
      </c>
      <c r="B467" s="291"/>
      <c r="C467" s="21"/>
      <c r="D467" s="1" t="s">
        <v>57</v>
      </c>
      <c r="E467" s="19">
        <v>17.5</v>
      </c>
      <c r="F467" s="19">
        <v>13.9</v>
      </c>
      <c r="G467" s="19">
        <v>3.1</v>
      </c>
      <c r="H467" s="156">
        <f>E467*4+F467*9+G467*4</f>
        <v>207.50000000000003</v>
      </c>
      <c r="I467" s="206" t="s">
        <v>344</v>
      </c>
      <c r="J467" s="8"/>
      <c r="K467" s="23" t="s">
        <v>28</v>
      </c>
      <c r="L467" s="58"/>
      <c r="P467" s="63"/>
      <c r="Q467" s="91"/>
      <c r="R467" s="50"/>
      <c r="S467" s="50"/>
      <c r="T467" s="55"/>
      <c r="U467" s="86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</row>
    <row r="468" spans="1:34" ht="30" customHeight="1">
      <c r="A468" s="355" t="s">
        <v>109</v>
      </c>
      <c r="B468" s="356"/>
      <c r="C468" s="357"/>
      <c r="D468" s="1">
        <v>180</v>
      </c>
      <c r="E468" s="40">
        <v>3.9</v>
      </c>
      <c r="F468" s="40">
        <v>5.9</v>
      </c>
      <c r="G468" s="40">
        <v>26.7</v>
      </c>
      <c r="H468" s="2">
        <f>E468*4+F468*9+G468*4</f>
        <v>175.5</v>
      </c>
      <c r="I468" s="180" t="s">
        <v>110</v>
      </c>
      <c r="J468" s="8"/>
      <c r="K468" s="25" t="s">
        <v>29</v>
      </c>
      <c r="L468" s="58" t="e">
        <f>+#REF!</f>
        <v>#REF!</v>
      </c>
      <c r="P468" s="63"/>
      <c r="Q468" s="141"/>
      <c r="R468" s="55"/>
      <c r="S468" s="55"/>
      <c r="T468" s="55"/>
      <c r="U468" s="52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</row>
    <row r="469" spans="1:34" ht="30" customHeight="1">
      <c r="A469" s="178" t="s">
        <v>261</v>
      </c>
      <c r="B469" s="1">
        <v>200</v>
      </c>
      <c r="C469" s="1">
        <v>200</v>
      </c>
      <c r="D469" s="1">
        <v>200</v>
      </c>
      <c r="E469" s="2">
        <v>0.5</v>
      </c>
      <c r="F469" s="2">
        <v>0</v>
      </c>
      <c r="G469" s="2">
        <v>34</v>
      </c>
      <c r="H469" s="2">
        <f>E469*4+F469*9+G469*4</f>
        <v>138</v>
      </c>
      <c r="I469" s="185" t="s">
        <v>262</v>
      </c>
      <c r="J469" s="8"/>
      <c r="K469" s="49" t="s">
        <v>50</v>
      </c>
      <c r="L469" s="58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</row>
    <row r="470" spans="1:34" ht="30" customHeight="1">
      <c r="A470" s="292" t="s">
        <v>124</v>
      </c>
      <c r="B470" s="293"/>
      <c r="C470" s="294"/>
      <c r="D470" s="4">
        <v>100</v>
      </c>
      <c r="E470" s="147">
        <v>0.1</v>
      </c>
      <c r="F470" s="147">
        <v>0.2</v>
      </c>
      <c r="G470" s="147">
        <v>5.7</v>
      </c>
      <c r="H470" s="76">
        <f>E470*4+F470*9+G470*4</f>
        <v>25</v>
      </c>
      <c r="I470" s="183" t="s">
        <v>125</v>
      </c>
      <c r="J470" s="8"/>
      <c r="K470" s="22" t="s">
        <v>30</v>
      </c>
      <c r="L470" s="58"/>
      <c r="P470" s="329"/>
      <c r="Q470" s="329"/>
      <c r="R470" s="329"/>
      <c r="S470" s="43"/>
      <c r="T470" s="28"/>
      <c r="U470" s="28"/>
      <c r="V470" s="28"/>
      <c r="W470" s="28"/>
      <c r="X470" s="239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</row>
    <row r="471" spans="1:34" ht="30" customHeight="1">
      <c r="A471" s="326" t="s">
        <v>34</v>
      </c>
      <c r="B471" s="327"/>
      <c r="C471" s="328"/>
      <c r="D471" s="1">
        <v>20</v>
      </c>
      <c r="E471" s="2">
        <v>0.7</v>
      </c>
      <c r="F471" s="2">
        <v>0.1</v>
      </c>
      <c r="G471" s="2">
        <v>9.4</v>
      </c>
      <c r="H471" s="2">
        <v>40.52</v>
      </c>
      <c r="I471" s="180"/>
      <c r="J471" s="8"/>
      <c r="K471" s="22" t="s">
        <v>31</v>
      </c>
      <c r="L471" s="58"/>
      <c r="P471" s="262"/>
      <c r="Q471" s="93"/>
      <c r="R471" s="144"/>
      <c r="S471" s="43"/>
      <c r="T471" s="28"/>
      <c r="U471" s="28"/>
      <c r="V471" s="28"/>
      <c r="W471" s="28"/>
      <c r="X471" s="246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</row>
    <row r="472" spans="1:34" ht="30" customHeight="1">
      <c r="A472" s="332" t="s">
        <v>73</v>
      </c>
      <c r="B472" s="333"/>
      <c r="C472" s="334"/>
      <c r="D472" s="1">
        <v>20</v>
      </c>
      <c r="E472" s="2"/>
      <c r="F472" s="2"/>
      <c r="G472" s="2"/>
      <c r="H472" s="2"/>
      <c r="I472" s="180"/>
      <c r="J472" s="8"/>
      <c r="K472" s="23" t="s">
        <v>44</v>
      </c>
      <c r="L472" s="58" t="e">
        <f>#REF!</f>
        <v>#REF!</v>
      </c>
      <c r="P472" s="262"/>
      <c r="Q472" s="93"/>
      <c r="R472" s="144"/>
      <c r="S472" s="43"/>
      <c r="T472" s="28"/>
      <c r="U472" s="28"/>
      <c r="V472" s="28"/>
      <c r="W472" s="28"/>
      <c r="X472" s="239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</row>
    <row r="473" spans="1:34" ht="30" customHeight="1">
      <c r="A473" s="326" t="s">
        <v>47</v>
      </c>
      <c r="B473" s="327"/>
      <c r="C473" s="328"/>
      <c r="D473" s="1">
        <v>20</v>
      </c>
      <c r="E473" s="2">
        <v>1</v>
      </c>
      <c r="F473" s="2">
        <v>0.27999999999999997</v>
      </c>
      <c r="G473" s="2">
        <v>8.1</v>
      </c>
      <c r="H473" s="2">
        <v>38.92</v>
      </c>
      <c r="I473" s="180"/>
      <c r="J473" s="8"/>
      <c r="K473" s="22" t="s">
        <v>32</v>
      </c>
      <c r="L473" s="57" t="e">
        <f>#REF!+#REF!</f>
        <v>#REF!</v>
      </c>
      <c r="P473" s="263"/>
      <c r="Q473" s="93"/>
      <c r="R473" s="144"/>
      <c r="S473" s="43"/>
      <c r="T473" s="28"/>
      <c r="U473" s="28"/>
      <c r="V473" s="28"/>
      <c r="W473" s="28"/>
      <c r="X473" s="239"/>
      <c r="Y473" s="28"/>
      <c r="Z473" s="28"/>
      <c r="AA473" s="28"/>
      <c r="AB473" s="28"/>
      <c r="AC473" s="28"/>
      <c r="AD473" s="28"/>
      <c r="AE473" s="28"/>
      <c r="AF473" s="28"/>
      <c r="AG473" s="63"/>
      <c r="AH473" s="63"/>
    </row>
    <row r="474" spans="1:34" ht="30" customHeight="1">
      <c r="A474" s="332" t="s">
        <v>46</v>
      </c>
      <c r="B474" s="333"/>
      <c r="C474" s="334"/>
      <c r="D474" s="1">
        <v>20</v>
      </c>
      <c r="E474" s="2"/>
      <c r="F474" s="2"/>
      <c r="G474" s="2"/>
      <c r="H474" s="2"/>
      <c r="I474" s="180"/>
      <c r="J474" s="8"/>
      <c r="K474" s="22" t="s">
        <v>23</v>
      </c>
      <c r="L474" s="58" t="e">
        <f>#REF!++#REF!</f>
        <v>#REF!</v>
      </c>
      <c r="P474" s="263"/>
      <c r="Q474" s="93"/>
      <c r="R474" s="144"/>
      <c r="S474" s="43"/>
      <c r="T474" s="28"/>
      <c r="U474" s="28"/>
      <c r="V474" s="28"/>
      <c r="W474" s="28"/>
      <c r="X474" s="239"/>
      <c r="Y474" s="86"/>
      <c r="Z474" s="86"/>
      <c r="AA474" s="86"/>
      <c r="AB474" s="86"/>
      <c r="AC474" s="86"/>
      <c r="AD474" s="86"/>
      <c r="AE474" s="86"/>
      <c r="AF474" s="86"/>
      <c r="AG474" s="63"/>
      <c r="AH474" s="63"/>
    </row>
    <row r="475" spans="1:34" ht="30" customHeight="1">
      <c r="A475" s="310" t="s">
        <v>86</v>
      </c>
      <c r="B475" s="311"/>
      <c r="C475" s="311"/>
      <c r="D475" s="159">
        <f>D476+260+D478+D479</f>
        <v>810</v>
      </c>
      <c r="E475" s="48">
        <f>E476+E477+E478+E479+E480+E482</f>
        <v>27.78</v>
      </c>
      <c r="F475" s="48">
        <f>F476+F477+F478+F479+F480+F482</f>
        <v>34.34</v>
      </c>
      <c r="G475" s="48">
        <f>G476+G477+G478+G479+G480+G482</f>
        <v>117.18</v>
      </c>
      <c r="H475" s="48">
        <f>H476+H477+H478+H479+H480+H482</f>
        <v>888.9000000000001</v>
      </c>
      <c r="I475" s="179"/>
      <c r="J475" s="8"/>
      <c r="K475" s="23" t="s">
        <v>33</v>
      </c>
      <c r="L475" s="58" t="e">
        <f>#REF!</f>
        <v>#REF!</v>
      </c>
      <c r="P475" s="263"/>
      <c r="Q475" s="93"/>
      <c r="R475" s="144"/>
      <c r="S475" s="43"/>
      <c r="T475" s="28"/>
      <c r="U475" s="28"/>
      <c r="V475" s="28"/>
      <c r="W475" s="28"/>
      <c r="X475" s="239"/>
      <c r="Y475" s="142"/>
      <c r="Z475" s="142"/>
      <c r="AA475" s="142"/>
      <c r="AB475" s="142"/>
      <c r="AC475" s="142"/>
      <c r="AD475" s="142"/>
      <c r="AE475" s="142"/>
      <c r="AF475" s="142"/>
      <c r="AG475" s="63"/>
      <c r="AH475" s="63"/>
    </row>
    <row r="476" spans="1:34" ht="30" customHeight="1">
      <c r="A476" s="335" t="s">
        <v>345</v>
      </c>
      <c r="B476" s="335"/>
      <c r="C476" s="335"/>
      <c r="D476" s="160">
        <v>100</v>
      </c>
      <c r="E476" s="19">
        <v>2.4</v>
      </c>
      <c r="F476" s="19">
        <v>5.1</v>
      </c>
      <c r="G476" s="19">
        <v>9.8</v>
      </c>
      <c r="H476" s="19">
        <f>E476*4+F476*9+G476*4</f>
        <v>94.7</v>
      </c>
      <c r="I476" s="185" t="s">
        <v>243</v>
      </c>
      <c r="J476" s="8"/>
      <c r="K476" s="23" t="s">
        <v>48</v>
      </c>
      <c r="L476" s="57"/>
      <c r="P476" s="262"/>
      <c r="Q476" s="264"/>
      <c r="R476" s="144"/>
      <c r="S476" s="43"/>
      <c r="T476" s="28"/>
      <c r="U476" s="28"/>
      <c r="V476" s="28"/>
      <c r="W476" s="28"/>
      <c r="X476" s="239"/>
      <c r="Y476" s="28"/>
      <c r="Z476" s="28"/>
      <c r="AA476" s="114"/>
      <c r="AB476" s="28"/>
      <c r="AC476" s="28"/>
      <c r="AD476" s="28"/>
      <c r="AE476" s="28"/>
      <c r="AF476" s="28"/>
      <c r="AG476" s="63"/>
      <c r="AH476" s="63"/>
    </row>
    <row r="477" spans="1:34" ht="30" customHeight="1">
      <c r="A477" s="335" t="s">
        <v>244</v>
      </c>
      <c r="B477" s="335"/>
      <c r="C477" s="335"/>
      <c r="D477" s="163" t="s">
        <v>91</v>
      </c>
      <c r="E477" s="19">
        <v>7.4</v>
      </c>
      <c r="F477" s="19">
        <v>5.5</v>
      </c>
      <c r="G477" s="19">
        <v>22</v>
      </c>
      <c r="H477" s="19">
        <f>G477*4+F477*9+E477*4</f>
        <v>167.1</v>
      </c>
      <c r="I477" s="185" t="s">
        <v>245</v>
      </c>
      <c r="J477" s="8"/>
      <c r="K477" s="168" t="s">
        <v>78</v>
      </c>
      <c r="P477" s="263"/>
      <c r="Q477" s="264"/>
      <c r="R477" s="54"/>
      <c r="S477" s="43"/>
      <c r="T477" s="28"/>
      <c r="U477" s="28"/>
      <c r="V477" s="28"/>
      <c r="W477" s="28"/>
      <c r="X477" s="239"/>
      <c r="Y477" s="86"/>
      <c r="Z477" s="86"/>
      <c r="AA477" s="86"/>
      <c r="AB477" s="86"/>
      <c r="AC477" s="86"/>
      <c r="AD477" s="86"/>
      <c r="AE477" s="86"/>
      <c r="AF477" s="86"/>
      <c r="AG477" s="63"/>
      <c r="AH477" s="63"/>
    </row>
    <row r="478" spans="1:34" ht="30" customHeight="1">
      <c r="A478" s="324" t="s">
        <v>246</v>
      </c>
      <c r="B478" s="324"/>
      <c r="C478" s="324"/>
      <c r="D478" s="160">
        <v>250</v>
      </c>
      <c r="E478" s="19">
        <v>12.9</v>
      </c>
      <c r="F478" s="19">
        <v>22.5</v>
      </c>
      <c r="G478" s="19">
        <v>23</v>
      </c>
      <c r="H478" s="19">
        <f>E478*4+F478*9+G478*4</f>
        <v>346.1</v>
      </c>
      <c r="I478" s="185" t="s">
        <v>247</v>
      </c>
      <c r="J478" s="8"/>
      <c r="P478" s="263"/>
      <c r="Q478" s="264"/>
      <c r="R478" s="54"/>
      <c r="S478" s="43"/>
      <c r="T478" s="28"/>
      <c r="U478" s="28"/>
      <c r="V478" s="28"/>
      <c r="W478" s="28"/>
      <c r="X478" s="239"/>
      <c r="Y478" s="86"/>
      <c r="Z478" s="86"/>
      <c r="AA478" s="86"/>
      <c r="AB478" s="86"/>
      <c r="AC478" s="86"/>
      <c r="AD478" s="86"/>
      <c r="AE478" s="86"/>
      <c r="AF478" s="86"/>
      <c r="AG478" s="63"/>
      <c r="AH478" s="63"/>
    </row>
    <row r="479" spans="1:34" ht="30" customHeight="1">
      <c r="A479" s="298" t="s">
        <v>141</v>
      </c>
      <c r="B479" s="298"/>
      <c r="C479" s="298"/>
      <c r="D479" s="160">
        <v>200</v>
      </c>
      <c r="E479" s="19">
        <v>0.2</v>
      </c>
      <c r="F479" s="19">
        <v>0</v>
      </c>
      <c r="G479" s="19">
        <v>20.6</v>
      </c>
      <c r="H479" s="158">
        <f>G479*4+F479*9+E479*4</f>
        <v>83.2</v>
      </c>
      <c r="I479" s="187" t="s">
        <v>142</v>
      </c>
      <c r="J479" s="8"/>
      <c r="P479" s="394"/>
      <c r="Q479" s="394"/>
      <c r="R479" s="394"/>
      <c r="S479" s="43"/>
      <c r="T479" s="265"/>
      <c r="U479" s="265"/>
      <c r="V479" s="28"/>
      <c r="W479" s="28"/>
      <c r="X479" s="239"/>
      <c r="Y479" s="86"/>
      <c r="Z479" s="86"/>
      <c r="AA479" s="86"/>
      <c r="AB479" s="86"/>
      <c r="AC479" s="86"/>
      <c r="AD479" s="86"/>
      <c r="AE479" s="86"/>
      <c r="AF479" s="86"/>
      <c r="AG479" s="63"/>
      <c r="AH479" s="63"/>
    </row>
    <row r="480" spans="1:34" ht="30" customHeight="1">
      <c r="A480" s="298" t="s">
        <v>34</v>
      </c>
      <c r="B480" s="298"/>
      <c r="C480" s="298"/>
      <c r="D480" s="1">
        <v>40</v>
      </c>
      <c r="E480" s="2">
        <v>1.88</v>
      </c>
      <c r="F480" s="2">
        <v>0.4</v>
      </c>
      <c r="G480" s="2">
        <v>17.48</v>
      </c>
      <c r="H480" s="2">
        <v>81.04</v>
      </c>
      <c r="I480" s="180"/>
      <c r="J480" s="8"/>
      <c r="P480" s="115"/>
      <c r="Q480" s="247"/>
      <c r="R480" s="248"/>
      <c r="S480" s="43"/>
      <c r="T480" s="266"/>
      <c r="U480" s="266"/>
      <c r="V480" s="221"/>
      <c r="W480" s="28"/>
      <c r="X480" s="237"/>
      <c r="Y480" s="142"/>
      <c r="Z480" s="142"/>
      <c r="AA480" s="142"/>
      <c r="AB480" s="142"/>
      <c r="AC480" s="142"/>
      <c r="AD480" s="142"/>
      <c r="AE480" s="142"/>
      <c r="AF480" s="142"/>
      <c r="AG480" s="63"/>
      <c r="AH480" s="63"/>
    </row>
    <row r="481" spans="1:34" ht="30" customHeight="1">
      <c r="A481" s="291" t="s">
        <v>73</v>
      </c>
      <c r="B481" s="291"/>
      <c r="C481" s="291"/>
      <c r="D481" s="1">
        <v>40</v>
      </c>
      <c r="E481" s="2"/>
      <c r="F481" s="2"/>
      <c r="G481" s="2"/>
      <c r="H481" s="2"/>
      <c r="I481" s="180"/>
      <c r="J481" s="8"/>
      <c r="P481" s="115"/>
      <c r="Q481" s="264"/>
      <c r="R481" s="54"/>
      <c r="S481" s="43"/>
      <c r="T481" s="28"/>
      <c r="U481" s="28"/>
      <c r="V481" s="28"/>
      <c r="W481" s="28"/>
      <c r="X481" s="239"/>
      <c r="Y481" s="142"/>
      <c r="Z481" s="142"/>
      <c r="AA481" s="142"/>
      <c r="AB481" s="142"/>
      <c r="AC481" s="142"/>
      <c r="AD481" s="142"/>
      <c r="AE481" s="142"/>
      <c r="AF481" s="142"/>
      <c r="AG481" s="63"/>
      <c r="AH481" s="63"/>
    </row>
    <row r="482" spans="1:34" ht="30" customHeight="1">
      <c r="A482" s="298" t="s">
        <v>47</v>
      </c>
      <c r="B482" s="298"/>
      <c r="C482" s="298"/>
      <c r="D482" s="3">
        <v>60</v>
      </c>
      <c r="E482" s="2">
        <v>3</v>
      </c>
      <c r="F482" s="2">
        <v>0.8400000000000001</v>
      </c>
      <c r="G482" s="2">
        <v>24.299999999999997</v>
      </c>
      <c r="H482" s="2">
        <v>116.76</v>
      </c>
      <c r="I482" s="180"/>
      <c r="J482" s="8"/>
      <c r="P482" s="115"/>
      <c r="Q482" s="247"/>
      <c r="R482" s="54"/>
      <c r="S482" s="43"/>
      <c r="T482" s="221"/>
      <c r="U482" s="221"/>
      <c r="V482" s="221"/>
      <c r="W482" s="28"/>
      <c r="X482" s="237"/>
      <c r="Y482" s="86"/>
      <c r="Z482" s="86"/>
      <c r="AA482" s="86"/>
      <c r="AB482" s="86"/>
      <c r="AC482" s="86"/>
      <c r="AD482" s="86"/>
      <c r="AE482" s="86"/>
      <c r="AF482" s="86"/>
      <c r="AG482" s="63"/>
      <c r="AH482" s="63"/>
    </row>
    <row r="483" spans="1:34" ht="30" customHeight="1">
      <c r="A483" s="291" t="s">
        <v>46</v>
      </c>
      <c r="B483" s="291"/>
      <c r="C483" s="291"/>
      <c r="D483" s="1">
        <v>60</v>
      </c>
      <c r="E483" s="2"/>
      <c r="F483" s="2"/>
      <c r="G483" s="2"/>
      <c r="H483" s="2"/>
      <c r="I483" s="180"/>
      <c r="J483" s="8"/>
      <c r="P483" s="115"/>
      <c r="Q483" s="264"/>
      <c r="R483" s="54"/>
      <c r="S483" s="43"/>
      <c r="T483" s="28"/>
      <c r="U483" s="28"/>
      <c r="V483" s="28"/>
      <c r="W483" s="28"/>
      <c r="X483" s="239"/>
      <c r="Y483" s="86"/>
      <c r="Z483" s="86"/>
      <c r="AA483" s="86"/>
      <c r="AB483" s="86"/>
      <c r="AC483" s="86"/>
      <c r="AD483" s="86"/>
      <c r="AE483" s="86"/>
      <c r="AF483" s="86"/>
      <c r="AG483" s="63"/>
      <c r="AH483" s="63"/>
    </row>
    <row r="484" spans="1:34" ht="30" customHeight="1">
      <c r="A484" s="358" t="s">
        <v>82</v>
      </c>
      <c r="B484" s="359"/>
      <c r="C484" s="359"/>
      <c r="D484" s="172"/>
      <c r="E484" s="153">
        <f>E463+E475</f>
        <v>52.31333333333333</v>
      </c>
      <c r="F484" s="153">
        <f>F463+F475</f>
        <v>54.82000000000001</v>
      </c>
      <c r="G484" s="153">
        <f>G463+G475</f>
        <v>205.78000000000003</v>
      </c>
      <c r="H484" s="173">
        <f>H463+H475</f>
        <v>1524.9733333333334</v>
      </c>
      <c r="I484" s="187"/>
      <c r="J484" s="8"/>
      <c r="P484" s="63"/>
      <c r="Q484" s="143"/>
      <c r="R484" s="144"/>
      <c r="S484" s="144"/>
      <c r="T484" s="144"/>
      <c r="U484" s="86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</row>
    <row r="485" spans="1:34" ht="30" customHeight="1">
      <c r="A485" s="299" t="s">
        <v>68</v>
      </c>
      <c r="B485" s="300"/>
      <c r="C485" s="300"/>
      <c r="D485" s="300"/>
      <c r="E485" s="300"/>
      <c r="F485" s="300"/>
      <c r="G485" s="300"/>
      <c r="H485" s="301"/>
      <c r="I485" s="302"/>
      <c r="J485" s="8"/>
      <c r="P485" s="63"/>
      <c r="Q485" s="94"/>
      <c r="R485" s="54"/>
      <c r="S485" s="54"/>
      <c r="T485" s="43"/>
      <c r="U485" s="4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</row>
    <row r="486" spans="1:34" ht="30" customHeight="1">
      <c r="A486" s="336" t="s">
        <v>1</v>
      </c>
      <c r="B486" s="330" t="s">
        <v>2</v>
      </c>
      <c r="C486" s="330" t="s">
        <v>3</v>
      </c>
      <c r="D486" s="295" t="s">
        <v>4</v>
      </c>
      <c r="E486" s="296"/>
      <c r="F486" s="296"/>
      <c r="G486" s="296"/>
      <c r="H486" s="297"/>
      <c r="I486" s="308" t="s">
        <v>81</v>
      </c>
      <c r="J486" s="8"/>
      <c r="P486" s="63"/>
      <c r="Q486" s="94"/>
      <c r="R486" s="54"/>
      <c r="S486" s="54"/>
      <c r="T486" s="43"/>
      <c r="U486" s="4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</row>
    <row r="487" spans="1:34" ht="30" customHeight="1">
      <c r="A487" s="337"/>
      <c r="B487" s="331"/>
      <c r="C487" s="331"/>
      <c r="D487" s="5" t="s">
        <v>5</v>
      </c>
      <c r="E487" s="39" t="s">
        <v>6</v>
      </c>
      <c r="F487" s="39" t="s">
        <v>7</v>
      </c>
      <c r="G487" s="39" t="s">
        <v>8</v>
      </c>
      <c r="H487" s="46" t="s">
        <v>9</v>
      </c>
      <c r="I487" s="309"/>
      <c r="J487" s="8"/>
      <c r="P487" s="63"/>
      <c r="Q487" s="94"/>
      <c r="R487" s="144"/>
      <c r="S487" s="144"/>
      <c r="T487" s="144"/>
      <c r="U487" s="86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</row>
    <row r="488" spans="1:34" ht="30" customHeight="1">
      <c r="A488" s="310" t="s">
        <v>10</v>
      </c>
      <c r="B488" s="311"/>
      <c r="C488" s="311"/>
      <c r="D488" s="159">
        <f>+D489+D492+D493+D494</f>
        <v>625</v>
      </c>
      <c r="E488" s="48">
        <f>+E489+E492+E493+E494+E495+E497</f>
        <v>20.040000000000003</v>
      </c>
      <c r="F488" s="48">
        <f>+F489+F492+F493+F494+F495+F497</f>
        <v>17.680000000000003</v>
      </c>
      <c r="G488" s="48">
        <f>+G489+G492+G493+G494+G495+G497</f>
        <v>80.74</v>
      </c>
      <c r="H488" s="48">
        <f>+H489+H492+H493+H494+H495+H497</f>
        <v>562.2399999999999</v>
      </c>
      <c r="I488" s="179"/>
      <c r="J488" s="8"/>
      <c r="P488" s="63"/>
      <c r="Q488" s="145"/>
      <c r="R488" s="144"/>
      <c r="S488" s="144"/>
      <c r="T488" s="144"/>
      <c r="U488" s="86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</row>
    <row r="489" spans="1:34" ht="30" customHeight="1">
      <c r="A489" s="312" t="s">
        <v>248</v>
      </c>
      <c r="B489" s="313"/>
      <c r="C489" s="314"/>
      <c r="D489" s="1">
        <v>120</v>
      </c>
      <c r="E489" s="97">
        <v>14.1</v>
      </c>
      <c r="F489" s="97">
        <v>10.3</v>
      </c>
      <c r="G489" s="97">
        <v>15.2</v>
      </c>
      <c r="H489" s="151">
        <f>E489*4+F489*9+G489*4</f>
        <v>209.89999999999998</v>
      </c>
      <c r="I489" s="185" t="s">
        <v>249</v>
      </c>
      <c r="J489" s="8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</row>
    <row r="490" spans="1:34" ht="30" customHeight="1">
      <c r="A490" s="400" t="s">
        <v>52</v>
      </c>
      <c r="B490" s="401"/>
      <c r="C490" s="401"/>
      <c r="D490" s="401"/>
      <c r="E490" s="401"/>
      <c r="F490" s="401"/>
      <c r="G490" s="401"/>
      <c r="H490" s="401"/>
      <c r="I490" s="402"/>
      <c r="J490" s="8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</row>
    <row r="491" spans="1:34" ht="30" customHeight="1">
      <c r="A491" s="324" t="s">
        <v>317</v>
      </c>
      <c r="B491" s="403"/>
      <c r="C491" s="403"/>
      <c r="D491" s="1">
        <v>100</v>
      </c>
      <c r="E491" s="2">
        <v>10.1</v>
      </c>
      <c r="F491" s="2">
        <v>14.2</v>
      </c>
      <c r="G491" s="2">
        <v>17</v>
      </c>
      <c r="H491" s="2">
        <f>E491*4+F491*9+G491*4</f>
        <v>236.2</v>
      </c>
      <c r="I491" s="180" t="s">
        <v>94</v>
      </c>
      <c r="J491" s="8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</row>
    <row r="492" spans="1:34" ht="30" customHeight="1">
      <c r="A492" s="326" t="s">
        <v>130</v>
      </c>
      <c r="B492" s="327"/>
      <c r="C492" s="328"/>
      <c r="D492" s="1">
        <v>180</v>
      </c>
      <c r="E492" s="2">
        <v>2</v>
      </c>
      <c r="F492" s="2">
        <v>5.4</v>
      </c>
      <c r="G492" s="2">
        <v>29.2</v>
      </c>
      <c r="H492" s="2">
        <f>G492*4+F492*9+E492*4</f>
        <v>173.4</v>
      </c>
      <c r="I492" s="185" t="s">
        <v>131</v>
      </c>
      <c r="J492" s="8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</row>
    <row r="493" spans="1:34" ht="30" customHeight="1">
      <c r="A493" s="326" t="s">
        <v>250</v>
      </c>
      <c r="B493" s="327"/>
      <c r="C493" s="328"/>
      <c r="D493" s="1">
        <v>200</v>
      </c>
      <c r="E493" s="2">
        <v>0.2</v>
      </c>
      <c r="F493" s="2">
        <v>0</v>
      </c>
      <c r="G493" s="2">
        <v>15</v>
      </c>
      <c r="H493" s="2">
        <f>G493*4+F493*9+E493*4</f>
        <v>60.8</v>
      </c>
      <c r="I493" s="180" t="s">
        <v>251</v>
      </c>
      <c r="J493" s="8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</row>
    <row r="494" spans="1:10" ht="30" customHeight="1">
      <c r="A494" s="292" t="s">
        <v>56</v>
      </c>
      <c r="B494" s="293"/>
      <c r="C494" s="294"/>
      <c r="D494" s="1">
        <v>125</v>
      </c>
      <c r="E494" s="2">
        <v>1.8</v>
      </c>
      <c r="F494" s="2">
        <v>1.5</v>
      </c>
      <c r="G494" s="2">
        <v>4.5</v>
      </c>
      <c r="H494" s="2">
        <f>E494*4+F494*9+G494*4</f>
        <v>38.7</v>
      </c>
      <c r="I494" s="180"/>
      <c r="J494" s="8"/>
    </row>
    <row r="495" spans="1:10" ht="30" customHeight="1">
      <c r="A495" s="326" t="s">
        <v>34</v>
      </c>
      <c r="B495" s="327"/>
      <c r="C495" s="328"/>
      <c r="D495" s="1">
        <v>20</v>
      </c>
      <c r="E495" s="2">
        <v>0.94</v>
      </c>
      <c r="F495" s="2">
        <v>0.2</v>
      </c>
      <c r="G495" s="2">
        <v>8.74</v>
      </c>
      <c r="H495" s="2">
        <v>40.52</v>
      </c>
      <c r="I495" s="180"/>
      <c r="J495" s="8"/>
    </row>
    <row r="496" spans="1:10" ht="30" customHeight="1">
      <c r="A496" s="332" t="s">
        <v>73</v>
      </c>
      <c r="B496" s="333"/>
      <c r="C496" s="334"/>
      <c r="D496" s="1">
        <v>20</v>
      </c>
      <c r="E496" s="2"/>
      <c r="F496" s="2"/>
      <c r="G496" s="2"/>
      <c r="H496" s="2"/>
      <c r="I496" s="180"/>
      <c r="J496" s="8"/>
    </row>
    <row r="497" spans="1:21" s="32" customFormat="1" ht="30" customHeight="1">
      <c r="A497" s="326" t="s">
        <v>47</v>
      </c>
      <c r="B497" s="327"/>
      <c r="C497" s="328"/>
      <c r="D497" s="3">
        <v>20</v>
      </c>
      <c r="E497" s="2">
        <v>1</v>
      </c>
      <c r="F497" s="2">
        <v>0.28</v>
      </c>
      <c r="G497" s="2">
        <v>8.1</v>
      </c>
      <c r="H497" s="2">
        <f>E497*4+F497*9+G497*4</f>
        <v>38.92</v>
      </c>
      <c r="I497" s="180"/>
      <c r="J497" s="8"/>
      <c r="M497" s="56"/>
      <c r="N497" s="56"/>
      <c r="O497" s="56"/>
      <c r="P497" s="56"/>
      <c r="Q497" s="56"/>
      <c r="R497" s="56"/>
      <c r="S497" s="56"/>
      <c r="T497" s="56"/>
      <c r="U497" s="56"/>
    </row>
    <row r="498" spans="1:10" ht="30" customHeight="1">
      <c r="A498" s="332" t="s">
        <v>46</v>
      </c>
      <c r="B498" s="333"/>
      <c r="C498" s="334"/>
      <c r="D498" s="1">
        <v>20</v>
      </c>
      <c r="E498" s="2"/>
      <c r="F498" s="2"/>
      <c r="G498" s="2"/>
      <c r="H498" s="2"/>
      <c r="I498" s="180"/>
      <c r="J498" s="8"/>
    </row>
    <row r="499" spans="1:21" s="32" customFormat="1" ht="30" customHeight="1">
      <c r="A499" s="310" t="s">
        <v>86</v>
      </c>
      <c r="B499" s="311"/>
      <c r="C499" s="311"/>
      <c r="D499" s="159">
        <f>D500+260+D502+D503+D504</f>
        <v>860</v>
      </c>
      <c r="E499" s="48">
        <f>E500+E501+E502+E503+E504+E505+E507</f>
        <v>31.98</v>
      </c>
      <c r="F499" s="48">
        <f>F500+F501+F502+F503+F504+F505+F507</f>
        <v>32.49333333333333</v>
      </c>
      <c r="G499" s="48">
        <f>G500+G501+G502+G503+G504+G505+G507</f>
        <v>127.71333333333334</v>
      </c>
      <c r="H499" s="48">
        <f>H500+H501+H502+H503+H504+H505+H507</f>
        <v>931.2133333333333</v>
      </c>
      <c r="I499" s="179"/>
      <c r="J499" s="8"/>
      <c r="M499" s="56"/>
      <c r="N499" s="56"/>
      <c r="O499" s="56"/>
      <c r="P499" s="56"/>
      <c r="Q499" s="56"/>
      <c r="R499" s="56"/>
      <c r="S499" s="56"/>
      <c r="T499" s="56"/>
      <c r="U499" s="56"/>
    </row>
    <row r="500" spans="1:10" ht="30" customHeight="1">
      <c r="A500" s="324" t="s">
        <v>339</v>
      </c>
      <c r="B500" s="324"/>
      <c r="C500" s="324"/>
      <c r="D500" s="1">
        <v>100</v>
      </c>
      <c r="E500" s="19">
        <v>1</v>
      </c>
      <c r="F500" s="19">
        <v>4.833333333333333</v>
      </c>
      <c r="G500" s="19">
        <v>5.333333333333333</v>
      </c>
      <c r="H500" s="286">
        <f>E500*4+F500*9+G500*4</f>
        <v>68.83333333333333</v>
      </c>
      <c r="I500" s="187" t="s">
        <v>338</v>
      </c>
      <c r="J500" s="8"/>
    </row>
    <row r="501" spans="1:10" ht="30" customHeight="1">
      <c r="A501" s="376" t="s">
        <v>252</v>
      </c>
      <c r="B501" s="376"/>
      <c r="C501" s="376"/>
      <c r="D501" s="176" t="s">
        <v>91</v>
      </c>
      <c r="E501" s="19">
        <v>7.3</v>
      </c>
      <c r="F501" s="19">
        <v>6.1</v>
      </c>
      <c r="G501" s="19">
        <v>18.5</v>
      </c>
      <c r="H501" s="19">
        <f>E501*4+F501*9+G501*4</f>
        <v>158.1</v>
      </c>
      <c r="I501" s="187" t="s">
        <v>253</v>
      </c>
      <c r="J501" s="8"/>
    </row>
    <row r="502" spans="1:21" ht="30" customHeight="1">
      <c r="A502" s="291" t="s">
        <v>285</v>
      </c>
      <c r="B502" s="325"/>
      <c r="C502" s="325"/>
      <c r="D502" s="1">
        <v>120</v>
      </c>
      <c r="E502" s="2">
        <v>14</v>
      </c>
      <c r="F502" s="2">
        <v>12.9</v>
      </c>
      <c r="G502" s="2">
        <v>5.9</v>
      </c>
      <c r="H502" s="147">
        <f>G502*4+F502*9+E502*4</f>
        <v>195.70000000000002</v>
      </c>
      <c r="I502" s="202" t="s">
        <v>286</v>
      </c>
      <c r="J502" s="8"/>
      <c r="N502" s="32"/>
      <c r="O502" s="32"/>
      <c r="P502" s="32"/>
      <c r="Q502" s="32"/>
      <c r="R502" s="32"/>
      <c r="S502" s="32"/>
      <c r="T502" s="32"/>
      <c r="U502" s="32"/>
    </row>
    <row r="503" spans="1:10" ht="30" customHeight="1">
      <c r="A503" s="312" t="s">
        <v>148</v>
      </c>
      <c r="B503" s="313"/>
      <c r="C503" s="314"/>
      <c r="D503" s="1">
        <v>180</v>
      </c>
      <c r="E503" s="2">
        <v>4.9</v>
      </c>
      <c r="F503" s="19">
        <v>7.7</v>
      </c>
      <c r="G503" s="2">
        <v>33</v>
      </c>
      <c r="H503" s="175">
        <f>E503*4+F503*9+G503*4</f>
        <v>220.9</v>
      </c>
      <c r="I503" s="185" t="s">
        <v>149</v>
      </c>
      <c r="J503" s="8"/>
    </row>
    <row r="504" spans="1:21" ht="30" customHeight="1">
      <c r="A504" s="360" t="s">
        <v>118</v>
      </c>
      <c r="B504" s="360"/>
      <c r="C504" s="360"/>
      <c r="D504" s="4">
        <v>200</v>
      </c>
      <c r="E504" s="147">
        <v>0.9</v>
      </c>
      <c r="F504" s="147">
        <v>0</v>
      </c>
      <c r="G504" s="147">
        <v>31.3</v>
      </c>
      <c r="H504" s="40">
        <f>G504*4+F504*9+E504*4</f>
        <v>128.8</v>
      </c>
      <c r="I504" s="185" t="s">
        <v>119</v>
      </c>
      <c r="J504" s="29"/>
      <c r="N504" s="32"/>
      <c r="O504" s="32"/>
      <c r="P504" s="32"/>
      <c r="Q504" s="32"/>
      <c r="R504" s="32"/>
      <c r="S504" s="32"/>
      <c r="T504" s="32"/>
      <c r="U504" s="32"/>
    </row>
    <row r="505" spans="1:10" ht="30" customHeight="1">
      <c r="A505" s="298" t="s">
        <v>34</v>
      </c>
      <c r="B505" s="298"/>
      <c r="C505" s="298"/>
      <c r="D505" s="1">
        <v>40</v>
      </c>
      <c r="E505" s="2">
        <v>1.88</v>
      </c>
      <c r="F505" s="2">
        <v>0.4</v>
      </c>
      <c r="G505" s="2">
        <v>17.48</v>
      </c>
      <c r="H505" s="2">
        <v>81.04</v>
      </c>
      <c r="I505" s="180"/>
      <c r="J505" s="8"/>
    </row>
    <row r="506" spans="1:10" ht="30" customHeight="1">
      <c r="A506" s="291" t="s">
        <v>73</v>
      </c>
      <c r="B506" s="291"/>
      <c r="C506" s="291"/>
      <c r="D506" s="1">
        <v>40</v>
      </c>
      <c r="E506" s="2"/>
      <c r="F506" s="2"/>
      <c r="G506" s="2"/>
      <c r="H506" s="2"/>
      <c r="I506" s="180"/>
      <c r="J506" s="29"/>
    </row>
    <row r="507" spans="1:10" ht="30" customHeight="1">
      <c r="A507" s="298" t="s">
        <v>47</v>
      </c>
      <c r="B507" s="298"/>
      <c r="C507" s="298"/>
      <c r="D507" s="3">
        <v>40</v>
      </c>
      <c r="E507" s="2">
        <v>2</v>
      </c>
      <c r="F507" s="2">
        <v>0.56</v>
      </c>
      <c r="G507" s="2">
        <v>16.2</v>
      </c>
      <c r="H507" s="2">
        <v>77.84</v>
      </c>
      <c r="I507" s="180"/>
      <c r="J507" s="8"/>
    </row>
    <row r="508" spans="1:10" ht="30" customHeight="1">
      <c r="A508" s="291" t="s">
        <v>46</v>
      </c>
      <c r="B508" s="291"/>
      <c r="C508" s="291"/>
      <c r="D508" s="1">
        <v>40</v>
      </c>
      <c r="E508" s="2"/>
      <c r="F508" s="2"/>
      <c r="G508" s="2"/>
      <c r="H508" s="2"/>
      <c r="I508" s="180"/>
      <c r="J508" s="8"/>
    </row>
    <row r="509" spans="1:10" ht="30" customHeight="1">
      <c r="A509" s="358" t="s">
        <v>82</v>
      </c>
      <c r="B509" s="359"/>
      <c r="C509" s="359"/>
      <c r="D509" s="172"/>
      <c r="E509" s="153">
        <f>E488+E499</f>
        <v>52.02</v>
      </c>
      <c r="F509" s="153">
        <f>F488+F499</f>
        <v>50.17333333333333</v>
      </c>
      <c r="G509" s="153">
        <f>G488+G499</f>
        <v>208.45333333333332</v>
      </c>
      <c r="H509" s="173">
        <f>H488+H499</f>
        <v>1493.4533333333331</v>
      </c>
      <c r="I509" s="187"/>
      <c r="J509" s="8"/>
    </row>
    <row r="510" spans="1:10" ht="30" customHeight="1">
      <c r="A510" s="289" t="s">
        <v>294</v>
      </c>
      <c r="B510" s="290"/>
      <c r="C510" s="290"/>
      <c r="D510" s="290"/>
      <c r="E510" s="153">
        <f>(E393+E415+E438+E463+E488)/5</f>
        <v>22.814666666666668</v>
      </c>
      <c r="F510" s="153">
        <f>(F393+F415+F438+F463+F488)/5</f>
        <v>21.26</v>
      </c>
      <c r="G510" s="153">
        <f>(G393+G415+G438+G463+G488)/5</f>
        <v>86.50800000000001</v>
      </c>
      <c r="H510" s="153">
        <f>(H393+H415+H438+H463+H488)/5</f>
        <v>628.3186666666667</v>
      </c>
      <c r="I510" s="320" t="s">
        <v>303</v>
      </c>
      <c r="J510" s="8"/>
    </row>
    <row r="511" spans="1:10" ht="30" customHeight="1">
      <c r="A511" s="323" t="s">
        <v>296</v>
      </c>
      <c r="B511" s="290"/>
      <c r="C511" s="290"/>
      <c r="D511" s="290"/>
      <c r="E511" s="235" t="s">
        <v>297</v>
      </c>
      <c r="F511" s="235" t="s">
        <v>297</v>
      </c>
      <c r="G511" s="235" t="s">
        <v>298</v>
      </c>
      <c r="H511" s="235" t="s">
        <v>75</v>
      </c>
      <c r="I511" s="321"/>
      <c r="J511" s="8"/>
    </row>
    <row r="512" spans="1:10" ht="30" customHeight="1">
      <c r="A512" s="289" t="s">
        <v>295</v>
      </c>
      <c r="B512" s="290"/>
      <c r="C512" s="290"/>
      <c r="D512" s="290"/>
      <c r="E512" s="153">
        <f>(E499+E475+E447+E422+E401)/5</f>
        <v>31.528000000000002</v>
      </c>
      <c r="F512" s="153">
        <f>(F499+F475+F447+F422+F401)/5</f>
        <v>31.97466666666667</v>
      </c>
      <c r="G512" s="153">
        <f>(G499+G475+G447+G422+G401)/5</f>
        <v>122.22666666666666</v>
      </c>
      <c r="H512" s="153">
        <f>(H499+H475+H447+H422+H401)/5</f>
        <v>902.7906666666665</v>
      </c>
      <c r="I512" s="320" t="s">
        <v>304</v>
      </c>
      <c r="J512" s="8"/>
    </row>
    <row r="513" spans="1:11" ht="30" customHeight="1">
      <c r="A513" s="323" t="s">
        <v>299</v>
      </c>
      <c r="B513" s="290"/>
      <c r="C513" s="290"/>
      <c r="D513" s="290"/>
      <c r="E513" s="235" t="s">
        <v>300</v>
      </c>
      <c r="F513" s="235" t="s">
        <v>301</v>
      </c>
      <c r="G513" s="235" t="s">
        <v>302</v>
      </c>
      <c r="H513" s="235" t="s">
        <v>76</v>
      </c>
      <c r="I513" s="321"/>
      <c r="J513" s="8"/>
      <c r="K513" s="56" t="s">
        <v>17</v>
      </c>
    </row>
    <row r="514" spans="1:13" ht="30" customHeight="1">
      <c r="A514" s="289" t="s">
        <v>305</v>
      </c>
      <c r="B514" s="290"/>
      <c r="C514" s="290"/>
      <c r="D514" s="290"/>
      <c r="E514" s="153">
        <f>(E411+E434+E459+E484+E509)/5</f>
        <v>54.34266666666666</v>
      </c>
      <c r="F514" s="153">
        <f>(F411+F434+F459+F484+F509)/5</f>
        <v>53.23466666666667</v>
      </c>
      <c r="G514" s="153">
        <f>(G411+G434+G459+G484+G509)/5</f>
        <v>208.73466666666667</v>
      </c>
      <c r="H514" s="173">
        <f>(H411+H434+H459+H484+H509)/5</f>
        <v>1531.1093333333333</v>
      </c>
      <c r="I514" s="174"/>
      <c r="J514" s="8"/>
      <c r="K514" s="22" t="s">
        <v>34</v>
      </c>
      <c r="L514" s="56">
        <f>D189+D197</f>
        <v>60</v>
      </c>
      <c r="M514" s="32"/>
    </row>
    <row r="515" spans="1:12" ht="30" customHeight="1">
      <c r="A515" s="289" t="s">
        <v>311</v>
      </c>
      <c r="B515" s="290"/>
      <c r="C515" s="290"/>
      <c r="D515" s="290"/>
      <c r="E515" s="235" t="s">
        <v>307</v>
      </c>
      <c r="F515" s="235" t="s">
        <v>308</v>
      </c>
      <c r="G515" s="235" t="s">
        <v>309</v>
      </c>
      <c r="H515" s="235" t="s">
        <v>310</v>
      </c>
      <c r="I515" s="236" t="s">
        <v>312</v>
      </c>
      <c r="J515" s="8"/>
      <c r="K515" s="23" t="s">
        <v>35</v>
      </c>
      <c r="L515" s="58">
        <f>+D199</f>
        <v>60</v>
      </c>
    </row>
    <row r="516" spans="1:21" s="70" customFormat="1" ht="30" customHeight="1">
      <c r="A516" s="289" t="s">
        <v>84</v>
      </c>
      <c r="B516" s="290"/>
      <c r="C516" s="290"/>
      <c r="D516" s="290"/>
      <c r="E516" s="153">
        <v>90</v>
      </c>
      <c r="F516" s="153">
        <v>92</v>
      </c>
      <c r="G516" s="153">
        <v>383</v>
      </c>
      <c r="H516" s="153">
        <v>2720</v>
      </c>
      <c r="I516" s="197"/>
      <c r="J516" s="8"/>
      <c r="K516" s="23" t="s">
        <v>41</v>
      </c>
      <c r="L516" s="58" t="e">
        <f>#REF!</f>
        <v>#REF!</v>
      </c>
      <c r="M516" s="56"/>
      <c r="N516" s="56"/>
      <c r="O516" s="56"/>
      <c r="P516" s="56"/>
      <c r="Q516" s="56"/>
      <c r="R516" s="56"/>
      <c r="S516" s="56"/>
      <c r="T516" s="56"/>
      <c r="U516" s="56"/>
    </row>
    <row r="517" spans="1:21" s="70" customFormat="1" ht="30" customHeight="1">
      <c r="A517" s="381" t="s">
        <v>85</v>
      </c>
      <c r="B517" s="382"/>
      <c r="C517" s="382"/>
      <c r="D517" s="382"/>
      <c r="E517" s="382"/>
      <c r="F517" s="382"/>
      <c r="G517" s="382"/>
      <c r="H517" s="382"/>
      <c r="I517" s="383"/>
      <c r="J517" s="8"/>
      <c r="K517" s="24" t="s">
        <v>42</v>
      </c>
      <c r="L517" s="58" t="e">
        <f>#REF!+#REF!</f>
        <v>#REF!</v>
      </c>
      <c r="M517" s="56"/>
      <c r="N517" s="56"/>
      <c r="O517" s="56"/>
      <c r="P517" s="56"/>
      <c r="Q517" s="56"/>
      <c r="R517" s="56"/>
      <c r="S517" s="56"/>
      <c r="T517" s="56"/>
      <c r="U517" s="56"/>
    </row>
    <row r="518" spans="10:12" ht="30" customHeight="1">
      <c r="J518" s="8"/>
      <c r="K518" s="24" t="s">
        <v>37</v>
      </c>
      <c r="L518" s="58"/>
    </row>
    <row r="519" spans="5:12" ht="30" customHeight="1">
      <c r="E519" s="34"/>
      <c r="F519" s="34"/>
      <c r="G519" s="34"/>
      <c r="H519" s="164"/>
      <c r="I519" s="192"/>
      <c r="J519" s="8"/>
      <c r="K519" s="23" t="s">
        <v>22</v>
      </c>
      <c r="L519" s="58" t="e">
        <f>#REF!+#REF!</f>
        <v>#REF!</v>
      </c>
    </row>
    <row r="520" spans="10:12" ht="30" customHeight="1">
      <c r="J520" s="8"/>
      <c r="K520" s="23" t="s">
        <v>24</v>
      </c>
      <c r="L520" s="58" t="e">
        <f>+#REF!+#REF!+#REF!+#REF!+#REF!+#REF!+#REF!+#REF!</f>
        <v>#REF!</v>
      </c>
    </row>
    <row r="521" spans="10:21" ht="30" customHeight="1">
      <c r="J521" s="8"/>
      <c r="K521" s="23" t="s">
        <v>21</v>
      </c>
      <c r="L521" s="58"/>
      <c r="O521" s="70"/>
      <c r="P521" s="70"/>
      <c r="Q521" s="70"/>
      <c r="R521" s="70"/>
      <c r="S521" s="70"/>
      <c r="T521" s="70"/>
      <c r="U521" s="70"/>
    </row>
    <row r="522" spans="10:21" ht="30" customHeight="1">
      <c r="J522" s="8"/>
      <c r="K522" s="23" t="s">
        <v>25</v>
      </c>
      <c r="L522" s="57"/>
      <c r="O522" s="70"/>
      <c r="P522" s="70"/>
      <c r="Q522" s="70"/>
      <c r="R522" s="100"/>
      <c r="T522" s="70"/>
      <c r="U522" s="70"/>
    </row>
    <row r="523" spans="10:12" ht="30" customHeight="1">
      <c r="J523" s="8"/>
      <c r="K523" s="23" t="s">
        <v>38</v>
      </c>
      <c r="L523" s="56">
        <f>D196</f>
        <v>200</v>
      </c>
    </row>
    <row r="524" spans="10:12" ht="30" customHeight="1">
      <c r="J524" s="8"/>
      <c r="K524" s="23" t="s">
        <v>20</v>
      </c>
      <c r="L524" s="57" t="e">
        <f>#REF!++#REF!</f>
        <v>#REF!</v>
      </c>
    </row>
    <row r="525" spans="10:12" ht="30" customHeight="1">
      <c r="J525" s="8"/>
      <c r="K525" s="23" t="s">
        <v>26</v>
      </c>
      <c r="L525" s="58">
        <f>D186</f>
        <v>15</v>
      </c>
    </row>
    <row r="526" spans="10:11" ht="30" customHeight="1">
      <c r="J526" s="8"/>
      <c r="K526" s="22" t="s">
        <v>49</v>
      </c>
    </row>
    <row r="527" spans="10:12" ht="30" customHeight="1">
      <c r="J527" s="8"/>
      <c r="K527" s="23" t="s">
        <v>27</v>
      </c>
      <c r="L527" s="57" t="e">
        <f>#REF!</f>
        <v>#REF!</v>
      </c>
    </row>
    <row r="528" spans="10:12" ht="30" customHeight="1">
      <c r="J528" s="8"/>
      <c r="K528" s="22" t="s">
        <v>79</v>
      </c>
      <c r="L528" s="166"/>
    </row>
    <row r="529" spans="10:12" ht="30" customHeight="1">
      <c r="J529" s="8"/>
      <c r="K529" s="23" t="s">
        <v>43</v>
      </c>
      <c r="L529" s="112"/>
    </row>
    <row r="530" spans="10:12" ht="30" customHeight="1">
      <c r="J530" s="8"/>
      <c r="K530" s="22" t="s">
        <v>80</v>
      </c>
      <c r="L530" s="167"/>
    </row>
    <row r="531" spans="10:12" ht="30" customHeight="1">
      <c r="J531" s="8"/>
      <c r="K531" s="22" t="s">
        <v>39</v>
      </c>
      <c r="L531" s="58" t="e">
        <f>#REF!</f>
        <v>#REF!</v>
      </c>
    </row>
    <row r="532" spans="1:21" s="32" customFormat="1" ht="30" customHeight="1">
      <c r="A532" s="75"/>
      <c r="B532" s="44"/>
      <c r="C532" s="45"/>
      <c r="D532" s="34"/>
      <c r="E532" s="35"/>
      <c r="F532" s="47"/>
      <c r="G532" s="47"/>
      <c r="H532" s="196"/>
      <c r="I532" s="191"/>
      <c r="J532" s="8"/>
      <c r="K532" s="23" t="s">
        <v>28</v>
      </c>
      <c r="L532" s="58" t="e">
        <f>#REF!</f>
        <v>#REF!</v>
      </c>
      <c r="M532" s="56"/>
      <c r="P532" s="56"/>
      <c r="Q532" s="56"/>
      <c r="R532" s="56"/>
      <c r="S532" s="56"/>
      <c r="T532" s="56"/>
      <c r="U532" s="56"/>
    </row>
    <row r="533" spans="10:12" ht="30" customHeight="1">
      <c r="J533" s="8"/>
      <c r="K533" s="25" t="s">
        <v>29</v>
      </c>
      <c r="L533" s="58" t="e">
        <f>#REF!+#REF!</f>
        <v>#REF!</v>
      </c>
    </row>
    <row r="534" spans="10:12" ht="30" customHeight="1">
      <c r="J534" s="11"/>
      <c r="K534" s="49" t="s">
        <v>50</v>
      </c>
      <c r="L534" s="58">
        <f>D188</f>
        <v>125</v>
      </c>
    </row>
    <row r="535" spans="10:12" ht="30" customHeight="1">
      <c r="J535" s="11"/>
      <c r="K535" s="22" t="s">
        <v>30</v>
      </c>
      <c r="L535" s="58"/>
    </row>
    <row r="536" spans="10:12" ht="30" customHeight="1">
      <c r="J536" s="66"/>
      <c r="K536" s="22" t="s">
        <v>31</v>
      </c>
      <c r="L536" s="58" t="e">
        <f>#REF!+#REF!+#REF!</f>
        <v>#REF!</v>
      </c>
    </row>
    <row r="537" spans="10:21" ht="30" customHeight="1">
      <c r="J537" s="8"/>
      <c r="K537" s="23" t="s">
        <v>44</v>
      </c>
      <c r="L537" s="58" t="e">
        <f>#REF!</f>
        <v>#REF!</v>
      </c>
      <c r="T537" s="32"/>
      <c r="U537" s="32"/>
    </row>
    <row r="538" spans="10:12" ht="30" customHeight="1">
      <c r="J538" s="8"/>
      <c r="K538" s="22" t="s">
        <v>32</v>
      </c>
      <c r="L538" s="58" t="e">
        <f>#REF!+#REF!+#REF!+#REF!</f>
        <v>#REF!</v>
      </c>
    </row>
    <row r="539" spans="10:12" ht="30" customHeight="1">
      <c r="J539" s="29"/>
      <c r="K539" s="22" t="s">
        <v>23</v>
      </c>
      <c r="L539" s="58" t="e">
        <f>#REF!</f>
        <v>#REF!</v>
      </c>
    </row>
    <row r="540" spans="10:12" ht="30" customHeight="1">
      <c r="J540" s="8"/>
      <c r="K540" s="23" t="s">
        <v>33</v>
      </c>
      <c r="L540" s="58"/>
    </row>
    <row r="541" spans="10:11" ht="30" customHeight="1">
      <c r="J541" s="8"/>
      <c r="K541" s="23" t="s">
        <v>48</v>
      </c>
    </row>
    <row r="542" spans="10:11" ht="30" customHeight="1">
      <c r="J542" s="8"/>
      <c r="K542" s="168" t="s">
        <v>78</v>
      </c>
    </row>
    <row r="543" ht="30" customHeight="1">
      <c r="J543" s="8"/>
    </row>
    <row r="544" ht="30" customHeight="1">
      <c r="J544" s="8"/>
    </row>
    <row r="545" ht="30" customHeight="1">
      <c r="J545" s="8"/>
    </row>
    <row r="546" ht="30" customHeight="1">
      <c r="J546" s="8"/>
    </row>
    <row r="547" ht="30" customHeight="1">
      <c r="J547" s="8"/>
    </row>
    <row r="548" ht="30" customHeight="1">
      <c r="J548" s="8"/>
    </row>
    <row r="549" spans="10:26" ht="30" customHeight="1">
      <c r="J549" s="8"/>
      <c r="V549" s="59"/>
      <c r="W549" s="59"/>
      <c r="X549" s="59"/>
      <c r="Y549" s="59"/>
      <c r="Z549" s="59"/>
    </row>
    <row r="550" ht="30" customHeight="1">
      <c r="J550" s="8"/>
    </row>
    <row r="551" ht="30" customHeight="1">
      <c r="J551" s="8"/>
    </row>
    <row r="552" spans="10:34" ht="30" customHeight="1">
      <c r="J552" s="8"/>
      <c r="AB552" s="130"/>
      <c r="AC552" s="130"/>
      <c r="AD552" s="130"/>
      <c r="AE552" s="154"/>
      <c r="AF552" s="154"/>
      <c r="AG552" s="130"/>
      <c r="AH552" s="130"/>
    </row>
    <row r="553" spans="1:34" s="59" customFormat="1" ht="30" customHeight="1">
      <c r="A553" s="75"/>
      <c r="B553" s="44"/>
      <c r="C553" s="45"/>
      <c r="D553" s="34"/>
      <c r="E553" s="35"/>
      <c r="F553" s="47"/>
      <c r="G553" s="47"/>
      <c r="H553" s="196"/>
      <c r="I553" s="191"/>
      <c r="J553" s="8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B553" s="155"/>
      <c r="AC553" s="155"/>
      <c r="AD553" s="155"/>
      <c r="AE553" s="155"/>
      <c r="AF553" s="155"/>
      <c r="AG553" s="155"/>
      <c r="AH553" s="155"/>
    </row>
    <row r="554" spans="10:34" ht="30" customHeight="1">
      <c r="J554" s="8"/>
      <c r="S554" s="59"/>
      <c r="T554" s="59"/>
      <c r="U554" s="59"/>
      <c r="AB554" s="142"/>
      <c r="AC554" s="142"/>
      <c r="AD554" s="142"/>
      <c r="AE554" s="142"/>
      <c r="AF554" s="142"/>
      <c r="AG554" s="142"/>
      <c r="AH554" s="142"/>
    </row>
    <row r="555" spans="10:34" ht="30" customHeight="1">
      <c r="J555" s="8"/>
      <c r="AB555" s="142"/>
      <c r="AC555" s="142"/>
      <c r="AD555" s="142"/>
      <c r="AE555" s="142"/>
      <c r="AF555" s="142"/>
      <c r="AG555" s="142"/>
      <c r="AH555" s="142"/>
    </row>
    <row r="556" spans="10:34" ht="30" customHeight="1">
      <c r="J556" s="8"/>
      <c r="M556" s="59"/>
      <c r="AB556" s="142"/>
      <c r="AC556" s="142"/>
      <c r="AD556" s="142"/>
      <c r="AE556" s="142"/>
      <c r="AF556" s="142"/>
      <c r="AG556" s="142"/>
      <c r="AH556" s="142"/>
    </row>
    <row r="557" spans="10:34" ht="30" customHeight="1">
      <c r="J557" s="8"/>
      <c r="AB557" s="155"/>
      <c r="AC557" s="155"/>
      <c r="AD557" s="155"/>
      <c r="AE557" s="155"/>
      <c r="AF557" s="155"/>
      <c r="AG557" s="155"/>
      <c r="AH557" s="155"/>
    </row>
    <row r="558" spans="10:34" ht="30" customHeight="1">
      <c r="J558" s="8"/>
      <c r="O558" s="59"/>
      <c r="P558" s="59"/>
      <c r="Q558" s="59"/>
      <c r="R558" s="59"/>
      <c r="AB558" s="155"/>
      <c r="AC558" s="155"/>
      <c r="AD558" s="155"/>
      <c r="AE558" s="155"/>
      <c r="AF558" s="155"/>
      <c r="AG558" s="155"/>
      <c r="AH558" s="155"/>
    </row>
    <row r="559" spans="10:34" ht="30" customHeight="1">
      <c r="J559" s="8"/>
      <c r="AB559" s="155"/>
      <c r="AC559" s="155"/>
      <c r="AD559" s="155"/>
      <c r="AE559" s="155"/>
      <c r="AF559" s="155"/>
      <c r="AG559" s="155"/>
      <c r="AH559" s="155"/>
    </row>
    <row r="560" spans="10:34" ht="30" customHeight="1">
      <c r="J560" s="8"/>
      <c r="AB560" s="155"/>
      <c r="AC560" s="155"/>
      <c r="AD560" s="155"/>
      <c r="AE560" s="155"/>
      <c r="AF560" s="155"/>
      <c r="AG560" s="155"/>
      <c r="AH560" s="155"/>
    </row>
    <row r="561" ht="30" customHeight="1">
      <c r="J561" s="8"/>
    </row>
    <row r="562" ht="30" customHeight="1">
      <c r="J562" s="8"/>
    </row>
    <row r="563" ht="30" customHeight="1">
      <c r="J563" s="8"/>
    </row>
    <row r="564" spans="10:27" ht="30" customHeight="1">
      <c r="J564" s="8"/>
      <c r="V564" s="32"/>
      <c r="W564" s="32"/>
      <c r="X564" s="32"/>
      <c r="Y564" s="32"/>
      <c r="Z564" s="32"/>
      <c r="AA564" s="32"/>
    </row>
    <row r="565" spans="1:27" s="59" customFormat="1" ht="30" customHeight="1">
      <c r="A565" s="75"/>
      <c r="B565" s="44"/>
      <c r="C565" s="45"/>
      <c r="D565" s="34"/>
      <c r="E565" s="35"/>
      <c r="F565" s="47"/>
      <c r="G565" s="47"/>
      <c r="H565" s="196"/>
      <c r="I565" s="191"/>
      <c r="J565" s="9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</row>
    <row r="566" ht="30" customHeight="1">
      <c r="J566" s="9"/>
    </row>
    <row r="567" ht="30" customHeight="1">
      <c r="J567" s="9"/>
    </row>
    <row r="568" ht="30" customHeight="1">
      <c r="J568" s="9"/>
    </row>
    <row r="569" spans="10:21" ht="30" customHeight="1">
      <c r="J569" s="9"/>
      <c r="S569" s="32"/>
      <c r="T569" s="32"/>
      <c r="U569" s="32"/>
    </row>
    <row r="570" spans="10:18" ht="30" customHeight="1">
      <c r="J570" s="9"/>
      <c r="M570" s="59"/>
      <c r="O570" s="59"/>
      <c r="P570" s="59"/>
      <c r="Q570" s="59"/>
      <c r="R570" s="59"/>
    </row>
    <row r="571" ht="30" customHeight="1">
      <c r="J571" s="9"/>
    </row>
    <row r="572" ht="30" customHeight="1">
      <c r="J572" s="8"/>
    </row>
    <row r="573" ht="30" customHeight="1">
      <c r="J573" s="9"/>
    </row>
    <row r="574" ht="30" customHeight="1">
      <c r="J574" s="9"/>
    </row>
    <row r="575" spans="10:34" ht="30" customHeight="1">
      <c r="J575" s="9"/>
      <c r="AB575" s="20">
        <v>0.06363636363636363</v>
      </c>
      <c r="AC575" s="20">
        <v>0</v>
      </c>
      <c r="AD575" s="20">
        <v>2</v>
      </c>
      <c r="AE575" s="20">
        <v>20.745454545454546</v>
      </c>
      <c r="AF575" s="20">
        <v>152.3</v>
      </c>
      <c r="AG575" s="20">
        <v>33.2</v>
      </c>
      <c r="AH575" s="20">
        <v>1.296</v>
      </c>
    </row>
    <row r="576" spans="10:34" ht="30" customHeight="1">
      <c r="J576" s="9"/>
      <c r="AB576" s="30"/>
      <c r="AC576" s="30"/>
      <c r="AD576" s="30"/>
      <c r="AE576" s="30"/>
      <c r="AF576" s="30"/>
      <c r="AG576" s="30"/>
      <c r="AH576" s="36"/>
    </row>
    <row r="577" spans="10:34" ht="30" customHeight="1">
      <c r="J577" s="9"/>
      <c r="AB577" s="95"/>
      <c r="AC577" s="95"/>
      <c r="AD577" s="27"/>
      <c r="AE577" s="27"/>
      <c r="AF577" s="27"/>
      <c r="AG577" s="27"/>
      <c r="AH577" s="27"/>
    </row>
    <row r="578" spans="10:34" ht="30" customHeight="1">
      <c r="J578" s="9"/>
      <c r="AB578" s="42"/>
      <c r="AC578" s="42"/>
      <c r="AD578" s="42"/>
      <c r="AE578" s="42"/>
      <c r="AF578" s="42"/>
      <c r="AG578" s="42"/>
      <c r="AH578" s="42"/>
    </row>
    <row r="579" spans="10:34" ht="30" customHeight="1">
      <c r="J579" s="9"/>
      <c r="AB579" s="41"/>
      <c r="AC579" s="41"/>
      <c r="AD579" s="41"/>
      <c r="AE579" s="41"/>
      <c r="AF579" s="41"/>
      <c r="AG579" s="41"/>
      <c r="AH579" s="41"/>
    </row>
    <row r="580" spans="10:34" ht="30" customHeight="1">
      <c r="J580" s="9"/>
      <c r="AB580" s="41"/>
      <c r="AC580" s="41"/>
      <c r="AD580" s="41"/>
      <c r="AE580" s="41"/>
      <c r="AF580" s="41"/>
      <c r="AG580" s="41"/>
      <c r="AH580" s="41"/>
    </row>
    <row r="581" spans="10:34" ht="30" customHeight="1">
      <c r="J581" s="9"/>
      <c r="K581" s="32" t="s">
        <v>18</v>
      </c>
      <c r="L581" s="32"/>
      <c r="AB581" s="41"/>
      <c r="AC581" s="41"/>
      <c r="AD581" s="41"/>
      <c r="AE581" s="41"/>
      <c r="AF581" s="41"/>
      <c r="AG581" s="41"/>
      <c r="AH581" s="41"/>
    </row>
    <row r="582" spans="10:34" ht="30" customHeight="1">
      <c r="J582" s="9"/>
      <c r="K582" s="22" t="s">
        <v>34</v>
      </c>
      <c r="L582" s="56">
        <f>+D216</f>
        <v>40</v>
      </c>
      <c r="AB582" s="41"/>
      <c r="AC582" s="41"/>
      <c r="AD582" s="41"/>
      <c r="AE582" s="41"/>
      <c r="AF582" s="41"/>
      <c r="AG582" s="41"/>
      <c r="AH582" s="41"/>
    </row>
    <row r="583" spans="10:34" ht="30" customHeight="1">
      <c r="J583" s="9"/>
      <c r="K583" s="23" t="s">
        <v>35</v>
      </c>
      <c r="L583" s="58" t="e">
        <f>#REF!++D218+#REF!</f>
        <v>#REF!</v>
      </c>
      <c r="AB583" s="41"/>
      <c r="AC583" s="41"/>
      <c r="AD583" s="41"/>
      <c r="AE583" s="41"/>
      <c r="AF583" s="41"/>
      <c r="AG583" s="41"/>
      <c r="AH583" s="41"/>
    </row>
    <row r="584" spans="10:34" ht="30" customHeight="1">
      <c r="J584" s="9"/>
      <c r="K584" s="23" t="s">
        <v>41</v>
      </c>
      <c r="L584" s="58" t="e">
        <f>#REF!</f>
        <v>#REF!</v>
      </c>
      <c r="AB584" s="41"/>
      <c r="AC584" s="41"/>
      <c r="AD584" s="41"/>
      <c r="AE584" s="41"/>
      <c r="AF584" s="41"/>
      <c r="AG584" s="41"/>
      <c r="AH584" s="41"/>
    </row>
    <row r="585" spans="10:12" ht="30" customHeight="1">
      <c r="J585" s="9"/>
      <c r="K585" s="24" t="s">
        <v>42</v>
      </c>
      <c r="L585" s="58" t="e">
        <f>#REF!</f>
        <v>#REF!</v>
      </c>
    </row>
    <row r="586" spans="10:12" ht="30" customHeight="1">
      <c r="J586" s="9"/>
      <c r="K586" s="24" t="s">
        <v>37</v>
      </c>
      <c r="L586" s="58" t="e">
        <f>#REF!</f>
        <v>#REF!</v>
      </c>
    </row>
    <row r="587" spans="10:12" ht="30" customHeight="1">
      <c r="J587" s="9"/>
      <c r="K587" s="23" t="s">
        <v>22</v>
      </c>
      <c r="L587" s="58" t="e">
        <f>#REF!</f>
        <v>#REF!</v>
      </c>
    </row>
    <row r="588" spans="10:12" ht="30" customHeight="1">
      <c r="J588" s="9"/>
      <c r="K588" s="23" t="s">
        <v>24</v>
      </c>
      <c r="L588" s="58" t="e">
        <f>#REF!+#REF!+#REF!+#REF!</f>
        <v>#REF!</v>
      </c>
    </row>
    <row r="589" spans="10:12" ht="30" customHeight="1">
      <c r="J589" s="9"/>
      <c r="K589" s="23" t="s">
        <v>21</v>
      </c>
      <c r="L589" s="58" t="e">
        <f>+D209+#REF!</f>
        <v>#REF!</v>
      </c>
    </row>
    <row r="590" spans="10:12" ht="30" customHeight="1">
      <c r="J590" s="9"/>
      <c r="K590" s="23" t="s">
        <v>25</v>
      </c>
      <c r="L590" s="58" t="e">
        <f>#REF!</f>
        <v>#REF!</v>
      </c>
    </row>
    <row r="591" spans="10:12" ht="30" customHeight="1">
      <c r="J591" s="9"/>
      <c r="K591" s="23" t="s">
        <v>38</v>
      </c>
      <c r="L591"/>
    </row>
    <row r="592" spans="10:12" ht="30" customHeight="1">
      <c r="J592" s="9"/>
      <c r="K592" s="23" t="s">
        <v>20</v>
      </c>
      <c r="L592" s="58" t="e">
        <f>#REF!+#REF!+#REF!</f>
        <v>#REF!</v>
      </c>
    </row>
    <row r="593" spans="10:12" ht="30" customHeight="1">
      <c r="J593" s="9"/>
      <c r="K593" s="23" t="s">
        <v>26</v>
      </c>
      <c r="L593" s="58"/>
    </row>
    <row r="594" spans="10:11" ht="30" customHeight="1">
      <c r="J594" s="9"/>
      <c r="K594" s="22" t="s">
        <v>49</v>
      </c>
    </row>
    <row r="595" spans="10:12" ht="30" customHeight="1">
      <c r="J595" s="9"/>
      <c r="K595" s="23" t="s">
        <v>27</v>
      </c>
      <c r="L595" s="57" t="e">
        <f>#REF!</f>
        <v>#REF!</v>
      </c>
    </row>
    <row r="596" spans="10:12" ht="30" customHeight="1">
      <c r="J596" s="9"/>
      <c r="K596" s="22" t="s">
        <v>79</v>
      </c>
      <c r="L596" s="166"/>
    </row>
    <row r="597" spans="10:12" ht="30" customHeight="1">
      <c r="J597" s="9"/>
      <c r="K597" s="23" t="s">
        <v>43</v>
      </c>
      <c r="L597" s="58"/>
    </row>
    <row r="598" spans="10:12" ht="30" customHeight="1">
      <c r="J598" s="9"/>
      <c r="K598" s="22" t="s">
        <v>80</v>
      </c>
      <c r="L598" s="167" t="e">
        <f>#REF!</f>
        <v>#REF!</v>
      </c>
    </row>
    <row r="599" spans="10:12" ht="30" customHeight="1">
      <c r="J599" s="8"/>
      <c r="K599" s="22" t="s">
        <v>39</v>
      </c>
      <c r="L599" s="58" t="e">
        <f>#REF!</f>
        <v>#REF!</v>
      </c>
    </row>
    <row r="600" spans="10:12" ht="30" customHeight="1">
      <c r="J600" s="68"/>
      <c r="K600" s="23" t="s">
        <v>28</v>
      </c>
      <c r="L600" s="58"/>
    </row>
    <row r="601" spans="10:12" ht="30" customHeight="1">
      <c r="J601" s="68"/>
      <c r="K601" s="25" t="s">
        <v>29</v>
      </c>
      <c r="L601" s="112" t="e">
        <f>#REF!+#REF!</f>
        <v>#REF!</v>
      </c>
    </row>
    <row r="602" spans="10:27" ht="30" customHeight="1">
      <c r="J602" s="68"/>
      <c r="K602" s="49" t="s">
        <v>50</v>
      </c>
      <c r="L602" s="58"/>
      <c r="V602" s="32"/>
      <c r="W602" s="32"/>
      <c r="X602" s="32"/>
      <c r="Y602" s="32"/>
      <c r="Z602" s="32"/>
      <c r="AA602" s="32"/>
    </row>
    <row r="603" spans="10:12" ht="30" customHeight="1">
      <c r="J603" s="68"/>
      <c r="K603" s="22" t="s">
        <v>30</v>
      </c>
      <c r="L603" s="58" t="e">
        <f>#REF!</f>
        <v>#REF!</v>
      </c>
    </row>
    <row r="604" spans="10:12" ht="30" customHeight="1">
      <c r="J604" s="68"/>
      <c r="K604" s="22" t="s">
        <v>31</v>
      </c>
      <c r="L604" s="58" t="e">
        <f>#REF!+#REF!+#REF!</f>
        <v>#REF!</v>
      </c>
    </row>
    <row r="605" spans="10:11" ht="30" customHeight="1">
      <c r="J605" s="68"/>
      <c r="K605" s="23" t="s">
        <v>44</v>
      </c>
    </row>
    <row r="606" spans="10:21" ht="30" customHeight="1">
      <c r="J606" s="68"/>
      <c r="K606" s="22" t="s">
        <v>32</v>
      </c>
      <c r="L606" s="58" t="e">
        <f>#REF!+#REF!+#REF!+#REF!</f>
        <v>#REF!</v>
      </c>
      <c r="S606" s="32"/>
      <c r="T606" s="32"/>
      <c r="U606" s="32"/>
    </row>
    <row r="607" spans="10:12" ht="30" customHeight="1">
      <c r="J607" s="68"/>
      <c r="K607" s="22" t="s">
        <v>23</v>
      </c>
      <c r="L607" s="58" t="e">
        <f>#REF!+#REF!</f>
        <v>#REF!</v>
      </c>
    </row>
    <row r="608" spans="10:12" ht="30" customHeight="1">
      <c r="J608" s="68"/>
      <c r="K608" s="23" t="s">
        <v>33</v>
      </c>
      <c r="L608" s="58"/>
    </row>
    <row r="609" spans="10:12" ht="30" customHeight="1">
      <c r="J609" s="68"/>
      <c r="K609" s="23" t="s">
        <v>48</v>
      </c>
      <c r="L609" s="57"/>
    </row>
    <row r="610" spans="10:11" ht="30" customHeight="1">
      <c r="J610" s="68"/>
      <c r="K610" s="168" t="s">
        <v>78</v>
      </c>
    </row>
    <row r="611" spans="10:13" ht="30" customHeight="1">
      <c r="J611" s="8"/>
      <c r="M611" s="111"/>
    </row>
    <row r="612" spans="10:27" ht="30" customHeight="1">
      <c r="J612" s="29"/>
      <c r="M612" s="90"/>
      <c r="V612" s="59"/>
      <c r="W612" s="59"/>
      <c r="X612" s="59"/>
      <c r="Y612" s="59"/>
      <c r="Z612" s="59"/>
      <c r="AA612" s="59"/>
    </row>
    <row r="613" spans="10:13" ht="30" customHeight="1">
      <c r="J613" s="8"/>
      <c r="M613" s="90"/>
    </row>
    <row r="614" spans="10:13" ht="30" customHeight="1">
      <c r="J614" s="8"/>
      <c r="M614" s="50"/>
    </row>
    <row r="615" spans="1:27" s="32" customFormat="1" ht="30" customHeight="1">
      <c r="A615" s="75"/>
      <c r="B615" s="44"/>
      <c r="C615" s="45"/>
      <c r="D615" s="34"/>
      <c r="E615" s="35"/>
      <c r="F615" s="47"/>
      <c r="G615" s="47"/>
      <c r="H615" s="196"/>
      <c r="I615" s="191"/>
      <c r="J615" s="8"/>
      <c r="M615" s="50"/>
      <c r="N615" s="56"/>
      <c r="O615" s="56"/>
      <c r="P615" s="56"/>
      <c r="Q615" s="377"/>
      <c r="R615" s="377"/>
      <c r="S615" s="377"/>
      <c r="T615" s="43"/>
      <c r="U615" s="28"/>
      <c r="V615" s="28"/>
      <c r="W615" s="28"/>
      <c r="X615" s="28"/>
      <c r="Y615" s="239"/>
      <c r="Z615" s="63"/>
      <c r="AA615" s="56"/>
    </row>
    <row r="616" spans="10:26" ht="30" customHeight="1">
      <c r="J616" s="8"/>
      <c r="M616" s="88"/>
      <c r="Q616" s="143"/>
      <c r="R616" s="54"/>
      <c r="S616" s="50"/>
      <c r="T616" s="144"/>
      <c r="U616" s="86"/>
      <c r="V616" s="86"/>
      <c r="W616" s="86"/>
      <c r="X616" s="86"/>
      <c r="Y616" s="246"/>
      <c r="Z616" s="63"/>
    </row>
    <row r="617" spans="10:26" ht="30" customHeight="1">
      <c r="J617" s="8"/>
      <c r="M617" s="50"/>
      <c r="Q617" s="143"/>
      <c r="R617" s="264"/>
      <c r="S617" s="50"/>
      <c r="T617" s="54"/>
      <c r="U617" s="144"/>
      <c r="V617" s="144"/>
      <c r="W617" s="144"/>
      <c r="X617" s="86"/>
      <c r="Y617" s="258"/>
      <c r="Z617" s="63"/>
    </row>
    <row r="618" spans="10:26" ht="30" customHeight="1">
      <c r="J618" s="8"/>
      <c r="M618" s="88"/>
      <c r="Q618" s="94"/>
      <c r="R618" s="54"/>
      <c r="S618" s="50"/>
      <c r="T618" s="43"/>
      <c r="U618" s="52"/>
      <c r="V618" s="52"/>
      <c r="W618" s="52"/>
      <c r="X618" s="52"/>
      <c r="Y618" s="267"/>
      <c r="Z618" s="63"/>
    </row>
    <row r="619" spans="10:26" ht="30" customHeight="1">
      <c r="J619" s="8"/>
      <c r="M619" s="88"/>
      <c r="Q619" s="91"/>
      <c r="R619" s="50"/>
      <c r="S619" s="50"/>
      <c r="T619" s="55"/>
      <c r="U619" s="52"/>
      <c r="V619" s="52"/>
      <c r="W619" s="52"/>
      <c r="X619" s="52"/>
      <c r="Y619" s="267"/>
      <c r="Z619" s="63"/>
    </row>
    <row r="620" spans="10:26" ht="30" customHeight="1">
      <c r="J620" s="8"/>
      <c r="M620" s="88"/>
      <c r="N620" s="32"/>
      <c r="O620" s="32"/>
      <c r="P620" s="32"/>
      <c r="Q620" s="91"/>
      <c r="R620" s="50"/>
      <c r="S620" s="50"/>
      <c r="T620" s="55"/>
      <c r="U620" s="52"/>
      <c r="V620" s="52"/>
      <c r="W620" s="52"/>
      <c r="X620" s="52"/>
      <c r="Y620" s="267"/>
      <c r="Z620" s="63"/>
    </row>
    <row r="621" spans="10:26" ht="30" customHeight="1">
      <c r="J621" s="8"/>
      <c r="M621" s="50"/>
      <c r="Q621" s="143"/>
      <c r="R621" s="144"/>
      <c r="S621" s="144"/>
      <c r="T621" s="144"/>
      <c r="U621" s="114"/>
      <c r="V621" s="114"/>
      <c r="W621" s="114"/>
      <c r="X621" s="28"/>
      <c r="Y621" s="239"/>
      <c r="Z621" s="63"/>
    </row>
    <row r="622" spans="10:26" ht="30" customHeight="1">
      <c r="J622" s="8"/>
      <c r="M622" s="88"/>
      <c r="Q622" s="143"/>
      <c r="R622" s="144"/>
      <c r="S622" s="144"/>
      <c r="T622" s="144"/>
      <c r="U622" s="142"/>
      <c r="V622" s="142"/>
      <c r="W622" s="142"/>
      <c r="X622" s="86"/>
      <c r="Y622" s="239"/>
      <c r="Z622" s="63"/>
    </row>
    <row r="623" spans="10:26" ht="30" customHeight="1">
      <c r="J623" s="8"/>
      <c r="M623" s="50"/>
      <c r="Q623" s="91"/>
      <c r="R623" s="144"/>
      <c r="S623" s="144"/>
      <c r="T623" s="86"/>
      <c r="U623" s="86"/>
      <c r="V623" s="86"/>
      <c r="W623" s="86"/>
      <c r="X623" s="86"/>
      <c r="Y623" s="254"/>
      <c r="Z623" s="63"/>
    </row>
    <row r="624" spans="10:26" ht="30" customHeight="1">
      <c r="J624" s="8"/>
      <c r="M624" s="50"/>
      <c r="Q624" s="141"/>
      <c r="R624" s="268"/>
      <c r="S624" s="268"/>
      <c r="T624" s="54"/>
      <c r="U624" s="144"/>
      <c r="V624" s="215"/>
      <c r="W624" s="215"/>
      <c r="X624" s="28"/>
      <c r="Y624" s="239"/>
      <c r="Z624" s="63"/>
    </row>
    <row r="625" spans="10:26" ht="30" customHeight="1">
      <c r="J625" s="8"/>
      <c r="M625" s="86"/>
      <c r="Q625" s="91"/>
      <c r="R625" s="93"/>
      <c r="S625" s="144"/>
      <c r="T625" s="43"/>
      <c r="U625" s="28"/>
      <c r="V625" s="28"/>
      <c r="W625" s="28"/>
      <c r="X625" s="28"/>
      <c r="Y625" s="239"/>
      <c r="Z625" s="63"/>
    </row>
    <row r="626" spans="1:27" s="59" customFormat="1" ht="30" customHeight="1">
      <c r="A626" s="75"/>
      <c r="B626" s="44"/>
      <c r="C626" s="45"/>
      <c r="D626" s="34"/>
      <c r="E626" s="35"/>
      <c r="F626" s="47"/>
      <c r="G626" s="47"/>
      <c r="H626" s="196"/>
      <c r="I626" s="191"/>
      <c r="J626" s="8"/>
      <c r="M626" s="50"/>
      <c r="N626" s="56"/>
      <c r="O626" s="56"/>
      <c r="P626" s="56"/>
      <c r="Q626" s="91"/>
      <c r="R626" s="264"/>
      <c r="S626" s="144"/>
      <c r="T626" s="43"/>
      <c r="U626" s="28"/>
      <c r="V626" s="28"/>
      <c r="W626" s="28"/>
      <c r="X626" s="28"/>
      <c r="Y626" s="239"/>
      <c r="Z626" s="63"/>
      <c r="AA626" s="56"/>
    </row>
    <row r="627" spans="10:27" ht="30" customHeight="1">
      <c r="J627" s="8"/>
      <c r="M627" s="52"/>
      <c r="V627" s="32"/>
      <c r="W627" s="32"/>
      <c r="X627" s="32"/>
      <c r="Y627" s="32"/>
      <c r="Z627" s="32"/>
      <c r="AA627" s="32"/>
    </row>
    <row r="628" spans="10:13" ht="30" customHeight="1">
      <c r="J628" s="8"/>
      <c r="M628" s="51"/>
    </row>
    <row r="629" ht="30" customHeight="1">
      <c r="J629" s="8"/>
    </row>
    <row r="630" ht="30" customHeight="1">
      <c r="J630" s="8"/>
    </row>
    <row r="631" spans="10:18" ht="30" customHeight="1">
      <c r="J631" s="8"/>
      <c r="O631" s="59"/>
      <c r="P631" s="59"/>
      <c r="Q631" s="59"/>
      <c r="R631" s="59"/>
    </row>
    <row r="632" spans="10:21" ht="30" customHeight="1">
      <c r="J632" s="8"/>
      <c r="S632" s="32"/>
      <c r="T632" s="32"/>
      <c r="U632" s="32"/>
    </row>
    <row r="633" spans="10:13" ht="30" customHeight="1">
      <c r="J633" s="8"/>
      <c r="M633" s="59"/>
    </row>
    <row r="634" spans="10:27" ht="30" customHeight="1">
      <c r="J634" s="8"/>
      <c r="V634" s="59"/>
      <c r="W634" s="59"/>
      <c r="X634" s="59"/>
      <c r="Y634" s="59"/>
      <c r="Z634" s="59"/>
      <c r="AA634" s="59"/>
    </row>
    <row r="635" ht="30" customHeight="1">
      <c r="J635" s="8"/>
    </row>
    <row r="636" ht="30" customHeight="1">
      <c r="J636" s="8"/>
    </row>
    <row r="637" ht="30" customHeight="1">
      <c r="J637" s="8"/>
    </row>
    <row r="638" ht="30" customHeight="1">
      <c r="J638" s="29"/>
    </row>
    <row r="639" spans="10:21" ht="30" customHeight="1">
      <c r="J639" s="8"/>
      <c r="S639" s="59"/>
      <c r="T639" s="59"/>
      <c r="U639" s="59"/>
    </row>
    <row r="640" ht="30" customHeight="1">
      <c r="J640" s="8"/>
    </row>
    <row r="641" spans="1:27" s="32" customFormat="1" ht="30" customHeight="1">
      <c r="A641" s="75"/>
      <c r="B641" s="44"/>
      <c r="C641" s="45"/>
      <c r="D641" s="34"/>
      <c r="E641" s="35"/>
      <c r="F641" s="47"/>
      <c r="G641" s="47"/>
      <c r="H641" s="196"/>
      <c r="I641" s="191"/>
      <c r="J641" s="8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</row>
    <row r="642" spans="10:12" ht="30" customHeight="1">
      <c r="J642" s="8"/>
      <c r="K642" s="32"/>
      <c r="L642" s="32"/>
    </row>
    <row r="643" spans="10:13" ht="30" customHeight="1">
      <c r="J643" s="8"/>
      <c r="M643" s="59"/>
    </row>
    <row r="644" spans="10:12" ht="30" customHeight="1">
      <c r="J644" s="9"/>
      <c r="L644" s="56" t="s">
        <v>19</v>
      </c>
    </row>
    <row r="645" spans="10:13" ht="30" customHeight="1">
      <c r="J645" s="9"/>
      <c r="L645" s="22" t="s">
        <v>34</v>
      </c>
      <c r="M645" s="56">
        <f>D233+D242</f>
        <v>60</v>
      </c>
    </row>
    <row r="646" spans="10:18" ht="30" customHeight="1">
      <c r="J646" s="9"/>
      <c r="L646" s="23" t="s">
        <v>35</v>
      </c>
      <c r="M646" s="58">
        <f>D236+D245</f>
        <v>80</v>
      </c>
      <c r="N646" s="32"/>
      <c r="O646" s="32"/>
      <c r="P646" s="32"/>
      <c r="Q646" s="32"/>
      <c r="R646" s="32"/>
    </row>
    <row r="647" spans="10:13" ht="30" customHeight="1">
      <c r="J647" s="9"/>
      <c r="L647" s="23" t="s">
        <v>41</v>
      </c>
      <c r="M647" s="58"/>
    </row>
    <row r="648" spans="10:13" ht="30" customHeight="1">
      <c r="J648" s="9"/>
      <c r="L648" s="24" t="s">
        <v>42</v>
      </c>
      <c r="M648" s="200" t="e">
        <f>#REF!</f>
        <v>#REF!</v>
      </c>
    </row>
    <row r="649" spans="10:13" ht="30" customHeight="1">
      <c r="J649" s="9"/>
      <c r="L649" s="24" t="s">
        <v>37</v>
      </c>
      <c r="M649" s="58"/>
    </row>
    <row r="650" spans="10:13" ht="30" customHeight="1">
      <c r="J650" s="9"/>
      <c r="L650" s="23" t="s">
        <v>22</v>
      </c>
      <c r="M650" s="58" t="e">
        <f>#REF!+#REF!</f>
        <v>#REF!</v>
      </c>
    </row>
    <row r="651" spans="10:13" ht="30" customHeight="1">
      <c r="J651" s="9"/>
      <c r="L651" s="23" t="s">
        <v>24</v>
      </c>
      <c r="M651" s="58" t="e">
        <f>C225++#REF!++#REF!++#REF!+#REF!+#REF!+#REF!</f>
        <v>#REF!</v>
      </c>
    </row>
    <row r="652" spans="10:13" ht="30" customHeight="1">
      <c r="J652" s="9"/>
      <c r="L652" s="23" t="s">
        <v>21</v>
      </c>
      <c r="M652" s="56" t="e">
        <f>#REF!</f>
        <v>#REF!</v>
      </c>
    </row>
    <row r="653" spans="10:13" ht="30" customHeight="1">
      <c r="J653" s="8"/>
      <c r="K653" s="59"/>
      <c r="L653" s="23" t="s">
        <v>25</v>
      </c>
      <c r="M653" s="58" t="e">
        <f>#REF!</f>
        <v>#REF!</v>
      </c>
    </row>
    <row r="654" spans="10:12" ht="30" customHeight="1">
      <c r="J654" s="68"/>
      <c r="L654" s="23" t="s">
        <v>38</v>
      </c>
    </row>
    <row r="655" spans="10:13" ht="30" customHeight="1">
      <c r="J655" s="68"/>
      <c r="L655" s="23" t="s">
        <v>20</v>
      </c>
      <c r="M655" s="58" t="e">
        <f>+#REF!+#REF!</f>
        <v>#REF!</v>
      </c>
    </row>
    <row r="656" spans="10:12" ht="30" customHeight="1">
      <c r="J656" s="68"/>
      <c r="L656" s="23" t="s">
        <v>26</v>
      </c>
    </row>
    <row r="657" spans="10:12" ht="30" customHeight="1">
      <c r="J657" s="68"/>
      <c r="L657" s="22" t="s">
        <v>49</v>
      </c>
    </row>
    <row r="658" spans="10:13" ht="30" customHeight="1">
      <c r="J658" s="68"/>
      <c r="L658" s="23" t="s">
        <v>27</v>
      </c>
      <c r="M658" s="201" t="e">
        <f>#REF!</f>
        <v>#REF!</v>
      </c>
    </row>
    <row r="659" spans="10:13" ht="30" customHeight="1">
      <c r="J659" s="68"/>
      <c r="L659" s="22" t="s">
        <v>79</v>
      </c>
      <c r="M659" s="166"/>
    </row>
    <row r="660" spans="10:13" ht="30" customHeight="1">
      <c r="J660" s="68"/>
      <c r="L660" s="23" t="s">
        <v>43</v>
      </c>
      <c r="M660" s="58" t="e">
        <f>#REF!+#REF!</f>
        <v>#REF!</v>
      </c>
    </row>
    <row r="661" spans="10:13" ht="30" customHeight="1">
      <c r="J661" s="68"/>
      <c r="L661" s="22" t="s">
        <v>80</v>
      </c>
      <c r="M661" s="167"/>
    </row>
    <row r="662" spans="10:13" ht="30" customHeight="1">
      <c r="J662" s="68"/>
      <c r="L662" s="22" t="s">
        <v>39</v>
      </c>
      <c r="M662" s="58"/>
    </row>
    <row r="663" spans="10:13" ht="30" customHeight="1">
      <c r="J663" s="68"/>
      <c r="L663" s="23" t="s">
        <v>28</v>
      </c>
      <c r="M663" s="58" t="e">
        <f>#REF!</f>
        <v>#REF!</v>
      </c>
    </row>
    <row r="664" spans="10:13" ht="30" customHeight="1">
      <c r="J664" s="68"/>
      <c r="L664" s="25" t="s">
        <v>29</v>
      </c>
      <c r="M664" s="58" t="e">
        <f>#REF!+#REF!</f>
        <v>#REF!</v>
      </c>
    </row>
    <row r="665" spans="10:13" ht="30" customHeight="1">
      <c r="J665" s="68"/>
      <c r="L665" s="49" t="s">
        <v>50</v>
      </c>
      <c r="M665" s="58"/>
    </row>
    <row r="666" spans="10:13" ht="30" customHeight="1">
      <c r="J666" s="68"/>
      <c r="L666" s="22" t="s">
        <v>30</v>
      </c>
      <c r="M666" s="58"/>
    </row>
    <row r="667" spans="10:13" ht="30" customHeight="1">
      <c r="J667" s="9"/>
      <c r="L667" s="22" t="s">
        <v>31</v>
      </c>
      <c r="M667" s="58" t="e">
        <f>#REF!</f>
        <v>#REF!</v>
      </c>
    </row>
    <row r="668" spans="10:13" ht="30" customHeight="1">
      <c r="J668" s="16"/>
      <c r="L668" s="23" t="s">
        <v>44</v>
      </c>
      <c r="M668" s="56" t="e">
        <f>#REF!</f>
        <v>#REF!</v>
      </c>
    </row>
    <row r="669" spans="10:13" ht="30" customHeight="1">
      <c r="J669" s="16"/>
      <c r="L669" s="22" t="s">
        <v>32</v>
      </c>
      <c r="M669" s="58" t="e">
        <f>#REF!+#REF!+#REF!+#REF!</f>
        <v>#REF!</v>
      </c>
    </row>
    <row r="670" spans="10:13" ht="30" customHeight="1">
      <c r="J670" s="15"/>
      <c r="L670" s="22" t="s">
        <v>23</v>
      </c>
      <c r="M670" s="57" t="e">
        <f>+#REF!+#REF!+#REF!</f>
        <v>#REF!</v>
      </c>
    </row>
    <row r="671" spans="10:13" ht="30" customHeight="1">
      <c r="J671" s="15"/>
      <c r="L671" s="23" t="s">
        <v>33</v>
      </c>
      <c r="M671" s="58" t="e">
        <f>#REF!</f>
        <v>#REF!</v>
      </c>
    </row>
    <row r="672" spans="10:13" ht="30" customHeight="1">
      <c r="J672" s="8"/>
      <c r="L672" s="23" t="s">
        <v>48</v>
      </c>
      <c r="M672" s="57"/>
    </row>
    <row r="673" spans="10:13" ht="30" customHeight="1">
      <c r="J673" s="8"/>
      <c r="L673" s="168" t="s">
        <v>78</v>
      </c>
      <c r="M673" s="58" t="e">
        <f>#REF!</f>
        <v>#REF!</v>
      </c>
    </row>
    <row r="674" ht="30" customHeight="1">
      <c r="J674" s="8"/>
    </row>
    <row r="675" ht="30" customHeight="1">
      <c r="J675" s="29"/>
    </row>
    <row r="676" ht="30" customHeight="1">
      <c r="J676" s="8"/>
    </row>
    <row r="677" ht="30" customHeight="1">
      <c r="J677" s="8"/>
    </row>
    <row r="678" ht="30" customHeight="1">
      <c r="J678" s="8"/>
    </row>
    <row r="679" spans="1:27" s="32" customFormat="1" ht="30" customHeight="1">
      <c r="A679" s="75"/>
      <c r="B679" s="44"/>
      <c r="C679" s="45"/>
      <c r="D679" s="34"/>
      <c r="E679" s="35"/>
      <c r="F679" s="47"/>
      <c r="G679" s="47"/>
      <c r="H679" s="196"/>
      <c r="I679" s="191"/>
      <c r="J679" s="8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  <c r="AA679" s="56"/>
    </row>
    <row r="680" ht="30" customHeight="1">
      <c r="J680" s="8"/>
    </row>
    <row r="681" ht="30" customHeight="1">
      <c r="J681" s="8"/>
    </row>
    <row r="682" ht="30" customHeight="1">
      <c r="J682" s="8"/>
    </row>
    <row r="683" spans="10:18" ht="30" customHeight="1">
      <c r="J683" s="8"/>
      <c r="N683" s="32"/>
      <c r="O683" s="32"/>
      <c r="P683" s="32"/>
      <c r="Q683" s="32"/>
      <c r="R683" s="32"/>
    </row>
    <row r="684" ht="30" customHeight="1">
      <c r="J684" s="8"/>
    </row>
    <row r="685" ht="30" customHeight="1">
      <c r="J685" s="8"/>
    </row>
    <row r="686" ht="30" customHeight="1">
      <c r="J686" s="8"/>
    </row>
    <row r="687" ht="30" customHeight="1">
      <c r="J687" s="8"/>
    </row>
    <row r="688" ht="30" customHeight="1">
      <c r="J688" s="8"/>
    </row>
    <row r="689" spans="1:27" s="59" customFormat="1" ht="30" customHeight="1">
      <c r="A689" s="75"/>
      <c r="B689" s="44"/>
      <c r="C689" s="45"/>
      <c r="D689" s="34"/>
      <c r="E689" s="35"/>
      <c r="F689" s="47"/>
      <c r="G689" s="47"/>
      <c r="H689" s="196"/>
      <c r="I689" s="191"/>
      <c r="J689" s="8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  <c r="AA689" s="56"/>
    </row>
    <row r="690" ht="30" customHeight="1">
      <c r="J690" s="8"/>
    </row>
    <row r="691" ht="30" customHeight="1">
      <c r="J691" s="8"/>
    </row>
    <row r="692" ht="30" customHeight="1">
      <c r="J692" s="8"/>
    </row>
    <row r="693" ht="30" customHeight="1">
      <c r="J693" s="8"/>
    </row>
    <row r="694" spans="10:18" ht="30" customHeight="1">
      <c r="J694" s="8"/>
      <c r="N694" s="59"/>
      <c r="O694" s="59"/>
      <c r="P694" s="59"/>
      <c r="Q694" s="59"/>
      <c r="R694" s="59"/>
    </row>
    <row r="695" spans="10:20" ht="30" customHeight="1">
      <c r="J695" s="8"/>
      <c r="S695" s="63"/>
      <c r="T695" s="63"/>
    </row>
    <row r="696" spans="10:20" ht="30" customHeight="1">
      <c r="J696" s="8"/>
      <c r="S696" s="63"/>
      <c r="T696" s="63"/>
    </row>
    <row r="697" spans="10:20" ht="30" customHeight="1">
      <c r="J697" s="8"/>
      <c r="S697" s="63"/>
      <c r="T697" s="63"/>
    </row>
    <row r="698" spans="10:20" ht="30" customHeight="1">
      <c r="J698" s="8"/>
      <c r="S698" s="63"/>
      <c r="T698" s="63"/>
    </row>
    <row r="699" spans="10:20" ht="30" customHeight="1">
      <c r="J699" s="8"/>
      <c r="S699" s="63"/>
      <c r="T699" s="63"/>
    </row>
    <row r="700" spans="10:20" ht="30" customHeight="1">
      <c r="J700" s="8"/>
      <c r="S700" s="63"/>
      <c r="T700" s="63"/>
    </row>
    <row r="701" spans="10:20" ht="30" customHeight="1">
      <c r="J701" s="29"/>
      <c r="S701" s="63"/>
      <c r="T701" s="63"/>
    </row>
    <row r="702" spans="10:20" ht="30" customHeight="1">
      <c r="J702" s="8"/>
      <c r="S702" s="63"/>
      <c r="T702" s="63"/>
    </row>
    <row r="703" spans="10:20" ht="30" customHeight="1">
      <c r="J703" s="8"/>
      <c r="K703" s="32"/>
      <c r="L703" s="32"/>
      <c r="S703" s="63"/>
      <c r="T703" s="63"/>
    </row>
    <row r="704" spans="1:27" s="32" customFormat="1" ht="30" customHeight="1">
      <c r="A704" s="75"/>
      <c r="B704" s="44"/>
      <c r="C704" s="45"/>
      <c r="D704" s="34"/>
      <c r="E704" s="35"/>
      <c r="F704" s="47"/>
      <c r="G704" s="47"/>
      <c r="H704" s="196"/>
      <c r="I704" s="191"/>
      <c r="J704" s="8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</row>
    <row r="705" ht="30" customHeight="1">
      <c r="J705" s="8"/>
    </row>
    <row r="706" spans="10:27" ht="30" customHeight="1">
      <c r="J706" s="8"/>
      <c r="V706" s="70"/>
      <c r="W706" s="70"/>
      <c r="X706" s="70"/>
      <c r="Y706" s="70"/>
      <c r="Z706" s="70"/>
      <c r="AA706" s="70"/>
    </row>
    <row r="707" ht="30" customHeight="1">
      <c r="J707" s="8"/>
    </row>
    <row r="708" ht="30" customHeight="1">
      <c r="J708" s="8"/>
    </row>
    <row r="709" spans="10:18" ht="30" customHeight="1">
      <c r="J709" s="8"/>
      <c r="N709" s="32"/>
      <c r="O709" s="32"/>
      <c r="P709" s="32"/>
      <c r="Q709" s="32"/>
      <c r="R709" s="32"/>
    </row>
    <row r="710" ht="30" customHeight="1">
      <c r="J710" s="8"/>
    </row>
    <row r="711" spans="1:27" s="59" customFormat="1" ht="30" customHeight="1">
      <c r="A711" s="75"/>
      <c r="B711" s="44"/>
      <c r="C711" s="45"/>
      <c r="D711" s="34"/>
      <c r="E711" s="35"/>
      <c r="F711" s="47"/>
      <c r="G711" s="47"/>
      <c r="H711" s="196"/>
      <c r="I711" s="191"/>
      <c r="J711" s="8"/>
      <c r="K711" s="56"/>
      <c r="L711" s="56"/>
      <c r="M711" s="56"/>
      <c r="N711" s="56"/>
      <c r="O711" s="56"/>
      <c r="P711" s="56"/>
      <c r="Q711" s="56"/>
      <c r="R711" s="56"/>
      <c r="S711" s="70"/>
      <c r="T711" s="70"/>
      <c r="U711" s="70"/>
      <c r="V711" s="56"/>
      <c r="W711" s="56"/>
      <c r="X711" s="56"/>
      <c r="Y711" s="56"/>
      <c r="Z711" s="56"/>
      <c r="AA711" s="56"/>
    </row>
    <row r="712" spans="10:27" ht="30" customHeight="1">
      <c r="J712" s="8"/>
      <c r="V712" s="59"/>
      <c r="W712" s="59"/>
      <c r="X712" s="59"/>
      <c r="Y712" s="59"/>
      <c r="Z712" s="59"/>
      <c r="AA712" s="59"/>
    </row>
    <row r="713" ht="30" customHeight="1">
      <c r="J713" s="8"/>
    </row>
    <row r="714" ht="30" customHeight="1">
      <c r="J714" s="8"/>
    </row>
    <row r="715" ht="30" customHeight="1">
      <c r="J715" s="8"/>
    </row>
    <row r="716" spans="10:18" ht="30" customHeight="1">
      <c r="J716" s="8"/>
      <c r="N716" s="59"/>
      <c r="O716" s="59"/>
      <c r="P716" s="59"/>
      <c r="Q716" s="59"/>
      <c r="R716" s="59"/>
    </row>
    <row r="717" spans="10:21" ht="30" customHeight="1">
      <c r="J717" s="8"/>
      <c r="S717" s="59"/>
      <c r="T717" s="59"/>
      <c r="U717" s="59"/>
    </row>
    <row r="718" ht="30" customHeight="1">
      <c r="J718" s="8"/>
    </row>
    <row r="719" spans="10:12" ht="30" customHeight="1">
      <c r="J719" s="8"/>
      <c r="K719" s="59"/>
      <c r="L719" s="59"/>
    </row>
    <row r="720" spans="10:27" ht="30" customHeight="1">
      <c r="J720" s="8"/>
      <c r="V720" s="59"/>
      <c r="W720" s="59"/>
      <c r="X720" s="59"/>
      <c r="Y720" s="59"/>
      <c r="Z720" s="59"/>
      <c r="AA720" s="59"/>
    </row>
    <row r="721" ht="30" customHeight="1">
      <c r="J721" s="29"/>
    </row>
    <row r="722" ht="30" customHeight="1">
      <c r="J722" s="29"/>
    </row>
    <row r="723" ht="30" customHeight="1">
      <c r="J723" s="29"/>
    </row>
    <row r="724" ht="30" customHeight="1">
      <c r="J724" s="29"/>
    </row>
    <row r="725" spans="10:21" ht="30" customHeight="1">
      <c r="J725" s="8"/>
      <c r="S725" s="59"/>
      <c r="T725" s="59"/>
      <c r="U725" s="59"/>
    </row>
    <row r="726" ht="30" customHeight="1">
      <c r="J726" s="8"/>
    </row>
    <row r="727" spans="10:27" ht="30" customHeight="1">
      <c r="J727" s="8"/>
      <c r="V727" s="32"/>
      <c r="W727" s="32"/>
      <c r="X727" s="32"/>
      <c r="Y727" s="32"/>
      <c r="Z727" s="32"/>
      <c r="AA727" s="32"/>
    </row>
    <row r="728" ht="30" customHeight="1">
      <c r="J728" s="8"/>
    </row>
    <row r="729" spans="10:14" ht="30" customHeight="1">
      <c r="J729" s="8"/>
      <c r="N729" s="32"/>
    </row>
    <row r="730" spans="10:27" ht="30" customHeight="1">
      <c r="J730" s="8"/>
      <c r="N730" s="32"/>
      <c r="V730" s="32"/>
      <c r="W730" s="32"/>
      <c r="X730" s="32"/>
      <c r="Y730" s="32"/>
      <c r="Z730" s="32"/>
      <c r="AA730" s="32"/>
    </row>
    <row r="731" spans="10:14" ht="30" customHeight="1">
      <c r="J731" s="8"/>
      <c r="N731" s="32"/>
    </row>
    <row r="732" spans="10:14" ht="30" customHeight="1">
      <c r="J732" s="17"/>
      <c r="N732" s="32"/>
    </row>
    <row r="733" ht="30" customHeight="1">
      <c r="J733" s="8"/>
    </row>
    <row r="734" ht="30" customHeight="1">
      <c r="J734" s="8"/>
    </row>
    <row r="735" spans="10:27" ht="30" customHeight="1">
      <c r="J735" s="8"/>
      <c r="S735" s="32"/>
      <c r="T735" s="32"/>
      <c r="U735" s="32"/>
      <c r="V735" s="59"/>
      <c r="W735" s="59"/>
      <c r="X735" s="59"/>
      <c r="Y735" s="59"/>
      <c r="Z735" s="59"/>
      <c r="AA735" s="59"/>
    </row>
    <row r="736" ht="30" customHeight="1">
      <c r="J736" s="8"/>
    </row>
    <row r="737" spans="10:12" ht="30" customHeight="1">
      <c r="J737" s="8"/>
      <c r="L737" t="s">
        <v>59</v>
      </c>
    </row>
    <row r="738" spans="10:13" ht="30" customHeight="1">
      <c r="J738" s="8"/>
      <c r="L738" s="22" t="s">
        <v>34</v>
      </c>
      <c r="M738" s="56">
        <f>+D262+D276</f>
        <v>60</v>
      </c>
    </row>
    <row r="739" spans="10:13" ht="30" customHeight="1">
      <c r="J739" s="8"/>
      <c r="L739" s="23" t="s">
        <v>35</v>
      </c>
      <c r="M739" s="72" t="e">
        <f>#REF!+++#REF!+D278+D264</f>
        <v>#REF!</v>
      </c>
    </row>
    <row r="740" spans="10:13" ht="30" customHeight="1">
      <c r="J740" s="8"/>
      <c r="L740" s="23" t="s">
        <v>41</v>
      </c>
      <c r="M740" s="57"/>
    </row>
    <row r="741" spans="10:21" ht="30" customHeight="1">
      <c r="J741" s="8"/>
      <c r="L741" s="24" t="s">
        <v>42</v>
      </c>
      <c r="M741" s="58" t="e">
        <f>#REF!</f>
        <v>#REF!</v>
      </c>
      <c r="S741" s="59"/>
      <c r="T741" s="59"/>
      <c r="U741" s="59"/>
    </row>
    <row r="742" spans="10:13" ht="30" customHeight="1">
      <c r="J742" s="8"/>
      <c r="L742" s="24" t="s">
        <v>37</v>
      </c>
      <c r="M742" s="58"/>
    </row>
    <row r="743" spans="10:13" ht="30" customHeight="1">
      <c r="J743" s="8"/>
      <c r="L743" s="23" t="s">
        <v>22</v>
      </c>
      <c r="M743" s="58" t="e">
        <f>#REF!+#REF!</f>
        <v>#REF!</v>
      </c>
    </row>
    <row r="744" spans="10:14" ht="30" customHeight="1">
      <c r="J744" s="8"/>
      <c r="L744" s="23" t="s">
        <v>24</v>
      </c>
      <c r="M744" s="58" t="e">
        <f>+#REF!+#REF!+#REF!+C267</f>
        <v>#REF!</v>
      </c>
      <c r="N744" s="43"/>
    </row>
    <row r="745" spans="10:27" ht="30" customHeight="1">
      <c r="J745" s="8"/>
      <c r="L745" s="23" t="s">
        <v>21</v>
      </c>
      <c r="M745" s="56">
        <f>+D261</f>
        <v>130</v>
      </c>
      <c r="N745" s="51"/>
      <c r="V745" s="32"/>
      <c r="W745" s="32"/>
      <c r="X745" s="32"/>
      <c r="Y745" s="32"/>
      <c r="Z745" s="32"/>
      <c r="AA745" s="32"/>
    </row>
    <row r="746" spans="10:14" ht="30" customHeight="1">
      <c r="J746" s="8"/>
      <c r="L746" s="23" t="s">
        <v>25</v>
      </c>
      <c r="M746" s="58"/>
      <c r="N746" s="51"/>
    </row>
    <row r="747" spans="10:14" ht="30" customHeight="1">
      <c r="J747" s="8"/>
      <c r="L747" s="23" t="s">
        <v>38</v>
      </c>
      <c r="M747" s="56">
        <f>D275</f>
        <v>200</v>
      </c>
      <c r="N747" s="51"/>
    </row>
    <row r="748" spans="10:14" ht="30" customHeight="1">
      <c r="J748" s="8"/>
      <c r="L748" s="23" t="s">
        <v>20</v>
      </c>
      <c r="M748" s="58" t="e">
        <f>#REF!+#REF!</f>
        <v>#REF!</v>
      </c>
      <c r="N748" s="51"/>
    </row>
    <row r="749" spans="10:27" ht="30" customHeight="1">
      <c r="J749" s="8"/>
      <c r="L749" s="23" t="s">
        <v>26</v>
      </c>
      <c r="M749" s="58"/>
      <c r="N749" s="51"/>
      <c r="V749" s="59"/>
      <c r="W749" s="59"/>
      <c r="X749" s="59"/>
      <c r="Y749" s="59"/>
      <c r="Z749" s="59"/>
      <c r="AA749" s="59"/>
    </row>
    <row r="750" spans="10:14" ht="30" customHeight="1">
      <c r="J750" s="8"/>
      <c r="L750" s="22" t="s">
        <v>49</v>
      </c>
      <c r="N750" s="51"/>
    </row>
    <row r="751" spans="10:14" ht="30" customHeight="1">
      <c r="J751" s="8"/>
      <c r="L751" s="23" t="s">
        <v>27</v>
      </c>
      <c r="M751" s="57"/>
      <c r="N751" s="51"/>
    </row>
    <row r="752" spans="10:14" ht="30" customHeight="1">
      <c r="J752" s="8"/>
      <c r="L752" s="22" t="s">
        <v>79</v>
      </c>
      <c r="M752" s="166" t="e">
        <f>#REF!</f>
        <v>#REF!</v>
      </c>
      <c r="N752" s="51"/>
    </row>
    <row r="753" spans="10:14" ht="30" customHeight="1">
      <c r="J753" s="8"/>
      <c r="L753" s="23" t="s">
        <v>43</v>
      </c>
      <c r="M753" s="58" t="e">
        <f>#REF!</f>
        <v>#REF!</v>
      </c>
      <c r="N753" s="51"/>
    </row>
    <row r="754" spans="10:14" ht="30" customHeight="1">
      <c r="J754" s="8"/>
      <c r="L754" s="22" t="s">
        <v>80</v>
      </c>
      <c r="M754" s="167"/>
      <c r="N754" s="51"/>
    </row>
    <row r="755" spans="10:13" ht="30" customHeight="1">
      <c r="J755" s="8"/>
      <c r="L755" s="22" t="s">
        <v>39</v>
      </c>
      <c r="M755" s="58"/>
    </row>
    <row r="756" spans="10:13" ht="30" customHeight="1">
      <c r="J756" s="8"/>
      <c r="L756" s="23" t="s">
        <v>28</v>
      </c>
      <c r="M756" s="58"/>
    </row>
    <row r="757" spans="10:13" ht="30" customHeight="1">
      <c r="J757" s="8"/>
      <c r="L757" s="25" t="s">
        <v>29</v>
      </c>
      <c r="M757" s="58" t="e">
        <f>#REF!+#REF!</f>
        <v>#REF!</v>
      </c>
    </row>
    <row r="758" spans="10:13" ht="30" customHeight="1">
      <c r="J758" s="8"/>
      <c r="L758" s="49" t="s">
        <v>50</v>
      </c>
      <c r="M758" s="60"/>
    </row>
    <row r="759" spans="10:12" ht="30" customHeight="1">
      <c r="J759" s="9"/>
      <c r="L759" s="22" t="s">
        <v>30</v>
      </c>
    </row>
    <row r="760" spans="10:13" ht="30" customHeight="1">
      <c r="J760" s="9"/>
      <c r="L760" s="22" t="s">
        <v>31</v>
      </c>
      <c r="M760" s="58" t="e">
        <f>#REF!</f>
        <v>#REF!</v>
      </c>
    </row>
    <row r="761" spans="10:13" ht="30" customHeight="1">
      <c r="J761" s="14"/>
      <c r="L761" s="23" t="s">
        <v>44</v>
      </c>
      <c r="M761" s="58" t="e">
        <f>#REF!</f>
        <v>#REF!</v>
      </c>
    </row>
    <row r="762" spans="10:13" ht="30" customHeight="1">
      <c r="J762" s="14"/>
      <c r="L762" s="22" t="s">
        <v>32</v>
      </c>
      <c r="M762" s="58" t="e">
        <f>#REF!+#REF!+#REF!+#REF!</f>
        <v>#REF!</v>
      </c>
    </row>
    <row r="763" spans="10:13" ht="30" customHeight="1">
      <c r="J763" s="15"/>
      <c r="L763" s="22" t="s">
        <v>23</v>
      </c>
      <c r="M763" s="58" t="e">
        <f>#REF!</f>
        <v>#REF!</v>
      </c>
    </row>
    <row r="764" spans="10:13" ht="30" customHeight="1">
      <c r="J764" s="15"/>
      <c r="L764" s="23" t="s">
        <v>33</v>
      </c>
      <c r="M764" s="58" t="e">
        <f>+#REF!</f>
        <v>#REF!</v>
      </c>
    </row>
    <row r="765" spans="10:12" ht="30" customHeight="1">
      <c r="J765" s="8"/>
      <c r="L765" s="23" t="s">
        <v>48</v>
      </c>
    </row>
    <row r="766" spans="10:12" ht="30" customHeight="1">
      <c r="J766" s="8"/>
      <c r="L766" s="168" t="s">
        <v>78</v>
      </c>
    </row>
    <row r="767" ht="30" customHeight="1">
      <c r="J767" s="8"/>
    </row>
    <row r="768" ht="30" customHeight="1">
      <c r="J768" s="8"/>
    </row>
    <row r="769" ht="30" customHeight="1">
      <c r="J769" s="8"/>
    </row>
    <row r="770" spans="10:21" ht="30" customHeight="1">
      <c r="J770" s="8"/>
      <c r="S770" s="32"/>
      <c r="T770" s="32"/>
      <c r="U770" s="32"/>
    </row>
    <row r="771" ht="30" customHeight="1">
      <c r="J771" s="8"/>
    </row>
    <row r="772" spans="10:27" ht="30" customHeight="1">
      <c r="J772" s="8"/>
      <c r="O772" s="43"/>
      <c r="P772" s="43"/>
      <c r="Q772" s="43"/>
      <c r="R772" s="43"/>
      <c r="V772" s="32"/>
      <c r="W772" s="32"/>
      <c r="X772" s="32"/>
      <c r="Y772" s="32"/>
      <c r="Z772" s="32"/>
      <c r="AA772" s="32"/>
    </row>
    <row r="773" spans="10:18" ht="30" customHeight="1">
      <c r="J773" s="6"/>
      <c r="O773" s="71"/>
      <c r="P773" s="71"/>
      <c r="Q773" s="71"/>
      <c r="R773" s="71"/>
    </row>
    <row r="774" spans="10:18" ht="30" customHeight="1">
      <c r="J774" s="6"/>
      <c r="O774" s="50"/>
      <c r="P774" s="71"/>
      <c r="Q774" s="71"/>
      <c r="R774" s="71"/>
    </row>
    <row r="775" spans="10:18" ht="30" customHeight="1">
      <c r="J775" s="6"/>
      <c r="O775" s="50"/>
      <c r="P775" s="71"/>
      <c r="Q775" s="71"/>
      <c r="R775" s="71"/>
    </row>
    <row r="776" spans="10:18" ht="30" customHeight="1">
      <c r="J776" s="6"/>
      <c r="O776" s="50"/>
      <c r="P776" s="71"/>
      <c r="Q776" s="71"/>
      <c r="R776" s="71"/>
    </row>
    <row r="777" spans="10:18" ht="30" customHeight="1">
      <c r="J777" s="6"/>
      <c r="O777" s="50"/>
      <c r="P777" s="71"/>
      <c r="Q777" s="71"/>
      <c r="R777" s="71"/>
    </row>
    <row r="778" spans="10:18" ht="30" customHeight="1">
      <c r="J778" s="6"/>
      <c r="O778" s="50"/>
      <c r="P778" s="71"/>
      <c r="Q778" s="71"/>
      <c r="R778" s="71"/>
    </row>
    <row r="779" spans="10:18" ht="30" customHeight="1">
      <c r="J779" s="6"/>
      <c r="O779" s="71"/>
      <c r="P779" s="71"/>
      <c r="Q779" s="71"/>
      <c r="R779" s="71"/>
    </row>
    <row r="780" spans="10:18" ht="30" customHeight="1">
      <c r="J780" s="6"/>
      <c r="O780" s="71"/>
      <c r="P780" s="71"/>
      <c r="Q780" s="71"/>
      <c r="R780" s="71"/>
    </row>
    <row r="781" spans="10:13" ht="30" customHeight="1">
      <c r="J781" s="6"/>
      <c r="M781" s="32"/>
    </row>
    <row r="782" spans="10:18" ht="30" customHeight="1">
      <c r="J782" s="6"/>
      <c r="O782" s="32"/>
      <c r="P782" s="32"/>
      <c r="Q782" s="32"/>
      <c r="R782" s="32"/>
    </row>
    <row r="783" spans="1:27" s="70" customFormat="1" ht="30" customHeight="1">
      <c r="A783" s="75"/>
      <c r="B783" s="44"/>
      <c r="C783" s="45"/>
      <c r="D783" s="34"/>
      <c r="E783" s="35"/>
      <c r="F783" s="47"/>
      <c r="G783" s="47"/>
      <c r="H783" s="196"/>
      <c r="I783" s="191"/>
      <c r="J783" s="6"/>
      <c r="K783" s="56"/>
      <c r="L783" s="56"/>
      <c r="M783" s="32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  <c r="AA783" s="56"/>
    </row>
    <row r="784" ht="30" customHeight="1">
      <c r="J784" s="6"/>
    </row>
    <row r="785" ht="30" customHeight="1">
      <c r="J785" s="6"/>
    </row>
    <row r="786" ht="30" customHeight="1">
      <c r="J786" s="82"/>
    </row>
    <row r="787" spans="10:21" ht="30" customHeight="1">
      <c r="J787" s="6"/>
      <c r="S787" s="59"/>
      <c r="T787" s="59"/>
      <c r="U787" s="59"/>
    </row>
    <row r="788" spans="10:18" ht="30" customHeight="1">
      <c r="J788" s="6"/>
      <c r="N788" s="70"/>
      <c r="O788" s="70"/>
      <c r="P788" s="70"/>
      <c r="Q788" s="70"/>
      <c r="R788" s="70"/>
    </row>
    <row r="789" spans="1:27" s="59" customFormat="1" ht="30" customHeight="1">
      <c r="A789" s="75"/>
      <c r="B789" s="44"/>
      <c r="C789" s="45"/>
      <c r="D789" s="34"/>
      <c r="E789" s="35"/>
      <c r="F789" s="47"/>
      <c r="G789" s="47"/>
      <c r="H789" s="196"/>
      <c r="I789" s="191"/>
      <c r="J789" s="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  <c r="AA789" s="56"/>
    </row>
    <row r="790" ht="30" customHeight="1">
      <c r="J790" s="6"/>
    </row>
    <row r="791" spans="10:11" ht="30" customHeight="1">
      <c r="J791" s="6"/>
      <c r="K791" t="s">
        <v>60</v>
      </c>
    </row>
    <row r="792" spans="10:12" ht="30" customHeight="1">
      <c r="J792" s="8"/>
      <c r="K792" s="22" t="s">
        <v>34</v>
      </c>
      <c r="L792" s="56">
        <f>+D289+D301</f>
        <v>60</v>
      </c>
    </row>
    <row r="793" spans="10:12" ht="30" customHeight="1">
      <c r="J793" s="8"/>
      <c r="K793" s="23" t="s">
        <v>35</v>
      </c>
      <c r="L793" s="58">
        <f>D291+D303</f>
        <v>80</v>
      </c>
    </row>
    <row r="794" spans="10:18" ht="30" customHeight="1">
      <c r="J794" s="7"/>
      <c r="K794" s="23" t="s">
        <v>41</v>
      </c>
      <c r="L794" s="57" t="e">
        <f>#REF!+#REF!</f>
        <v>#REF!</v>
      </c>
      <c r="N794" s="59"/>
      <c r="O794" s="59"/>
      <c r="P794" s="59"/>
      <c r="Q794" s="59"/>
      <c r="R794" s="59"/>
    </row>
    <row r="795" spans="10:12" ht="30" customHeight="1">
      <c r="J795" s="8"/>
      <c r="K795" s="24" t="s">
        <v>42</v>
      </c>
      <c r="L795" s="58" t="e">
        <f>#REF!</f>
        <v>#REF!</v>
      </c>
    </row>
    <row r="796" spans="10:12" ht="30" customHeight="1">
      <c r="J796" s="8"/>
      <c r="K796" s="24" t="s">
        <v>37</v>
      </c>
      <c r="L796" s="58" t="e">
        <f>#REF!</f>
        <v>#REF!</v>
      </c>
    </row>
    <row r="797" spans="1:27" s="59" customFormat="1" ht="30" customHeight="1">
      <c r="A797" s="75"/>
      <c r="B797" s="44"/>
      <c r="C797" s="45"/>
      <c r="D797" s="34"/>
      <c r="E797" s="35"/>
      <c r="F797" s="47"/>
      <c r="G797" s="47"/>
      <c r="H797" s="196"/>
      <c r="I797" s="191"/>
      <c r="J797" s="29"/>
      <c r="K797" s="23" t="s">
        <v>22</v>
      </c>
      <c r="L797" s="58" t="e">
        <f>#REF!+#REF!</f>
        <v>#REF!</v>
      </c>
      <c r="M797" s="56"/>
      <c r="N797" s="56"/>
      <c r="O797" s="56"/>
      <c r="P797" s="56"/>
      <c r="Q797" s="56"/>
      <c r="R797" s="56"/>
      <c r="S797" s="70"/>
      <c r="T797" s="70"/>
      <c r="U797" s="70"/>
      <c r="V797" s="56"/>
      <c r="W797" s="56"/>
      <c r="X797" s="56"/>
      <c r="Y797" s="56"/>
      <c r="Z797" s="56"/>
      <c r="AA797" s="56"/>
    </row>
    <row r="798" spans="10:21" ht="30" customHeight="1">
      <c r="J798" s="8"/>
      <c r="K798" s="23" t="s">
        <v>24</v>
      </c>
      <c r="L798" s="58" t="e">
        <f>#REF!+#REF!+#REF!++#REF!+++#REF!+#REF!</f>
        <v>#REF!</v>
      </c>
      <c r="S798" s="70"/>
      <c r="T798" s="70"/>
      <c r="U798" s="70"/>
    </row>
    <row r="799" spans="10:21" ht="30" customHeight="1">
      <c r="J799" s="8"/>
      <c r="K799" s="23" t="s">
        <v>21</v>
      </c>
      <c r="L799" s="58" t="e">
        <f>#REF!</f>
        <v>#REF!</v>
      </c>
      <c r="S799" s="70"/>
      <c r="T799" s="70"/>
      <c r="U799" s="70"/>
    </row>
    <row r="800" spans="10:13" ht="30" customHeight="1">
      <c r="J800" s="8"/>
      <c r="K800" s="23" t="s">
        <v>25</v>
      </c>
      <c r="L800" s="58" t="e">
        <f>#REF!+#REF!</f>
        <v>#REF!</v>
      </c>
      <c r="M800" s="70"/>
    </row>
    <row r="801" spans="10:13" ht="30" customHeight="1">
      <c r="J801" s="8"/>
      <c r="K801" s="23" t="s">
        <v>38</v>
      </c>
      <c r="M801" s="70"/>
    </row>
    <row r="802" spans="10:18" ht="30" customHeight="1">
      <c r="J802" s="8"/>
      <c r="K802" s="23" t="s">
        <v>20</v>
      </c>
      <c r="L802" s="58" t="e">
        <f>#REF!+#REF!+#REF!</f>
        <v>#REF!</v>
      </c>
      <c r="N802" s="59"/>
      <c r="O802" s="59"/>
      <c r="P802" s="59"/>
      <c r="Q802" s="59"/>
      <c r="R802" s="59"/>
    </row>
    <row r="803" spans="10:11" ht="30" customHeight="1">
      <c r="J803" s="8"/>
      <c r="K803" s="23" t="s">
        <v>26</v>
      </c>
    </row>
    <row r="804" spans="1:27" s="32" customFormat="1" ht="30" customHeight="1">
      <c r="A804" s="75"/>
      <c r="B804" s="44"/>
      <c r="C804" s="45"/>
      <c r="D804" s="34"/>
      <c r="E804" s="35"/>
      <c r="F804" s="47"/>
      <c r="G804" s="47"/>
      <c r="H804" s="196"/>
      <c r="I804" s="191"/>
      <c r="J804" s="8"/>
      <c r="K804" s="22" t="s">
        <v>49</v>
      </c>
      <c r="L804" s="58" t="e">
        <f>#REF!</f>
        <v>#REF!</v>
      </c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  <c r="AA804" s="56"/>
    </row>
    <row r="805" spans="10:11" ht="30" customHeight="1">
      <c r="J805" s="8"/>
      <c r="K805" s="23" t="s">
        <v>27</v>
      </c>
    </row>
    <row r="806" spans="10:12" ht="30" customHeight="1">
      <c r="J806" s="8"/>
      <c r="K806" s="22" t="s">
        <v>79</v>
      </c>
      <c r="L806" s="166"/>
    </row>
    <row r="807" spans="1:27" s="32" customFormat="1" ht="30" customHeight="1">
      <c r="A807" s="75"/>
      <c r="B807" s="44"/>
      <c r="C807" s="45"/>
      <c r="D807" s="34"/>
      <c r="E807" s="35"/>
      <c r="F807" s="47"/>
      <c r="G807" s="47"/>
      <c r="H807" s="196"/>
      <c r="I807" s="191"/>
      <c r="J807" s="8"/>
      <c r="K807" s="23" t="s">
        <v>43</v>
      </c>
      <c r="L807" s="58" t="e">
        <f>#REF!</f>
        <v>#REF!</v>
      </c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  <c r="AA807" s="56"/>
    </row>
    <row r="808" spans="10:12" ht="30" customHeight="1">
      <c r="J808" s="8"/>
      <c r="K808" s="22" t="s">
        <v>80</v>
      </c>
      <c r="L808" s="167"/>
    </row>
    <row r="809" spans="10:12" ht="30" customHeight="1">
      <c r="J809" s="8"/>
      <c r="K809" s="22" t="s">
        <v>39</v>
      </c>
      <c r="L809" s="58" t="e">
        <f>#REF!</f>
        <v>#REF!</v>
      </c>
    </row>
    <row r="810" spans="10:12" ht="30" customHeight="1">
      <c r="J810" s="8"/>
      <c r="K810" s="23" t="s">
        <v>28</v>
      </c>
      <c r="L810" s="58" t="e">
        <f>#REF!</f>
        <v>#REF!</v>
      </c>
    </row>
    <row r="811" spans="10:12" ht="30" customHeight="1">
      <c r="J811" s="9"/>
      <c r="K811" s="25" t="s">
        <v>29</v>
      </c>
      <c r="L811" s="58" t="e">
        <f>#REF!+#REF!</f>
        <v>#REF!</v>
      </c>
    </row>
    <row r="812" spans="1:27" s="59" customFormat="1" ht="30" customHeight="1">
      <c r="A812" s="75"/>
      <c r="B812" s="44"/>
      <c r="C812" s="45"/>
      <c r="D812" s="34"/>
      <c r="E812" s="35"/>
      <c r="F812" s="47"/>
      <c r="G812" s="47"/>
      <c r="H812" s="196"/>
      <c r="I812" s="191"/>
      <c r="J812" s="9"/>
      <c r="K812" s="49" t="s">
        <v>50</v>
      </c>
      <c r="L812" s="58"/>
      <c r="M812" s="56"/>
      <c r="N812" s="32"/>
      <c r="O812" s="32"/>
      <c r="P812" s="32"/>
      <c r="Q812" s="32"/>
      <c r="R812" s="32"/>
      <c r="S812" s="56"/>
      <c r="T812" s="56"/>
      <c r="U812" s="56"/>
      <c r="V812" s="56"/>
      <c r="W812" s="56"/>
      <c r="X812" s="56"/>
      <c r="Y812" s="56"/>
      <c r="Z812" s="56"/>
      <c r="AA812" s="56"/>
    </row>
    <row r="813" spans="10:12" ht="30" customHeight="1">
      <c r="J813" s="9"/>
      <c r="K813" s="22" t="s">
        <v>30</v>
      </c>
      <c r="L813" s="58"/>
    </row>
    <row r="814" spans="10:12" ht="30" customHeight="1">
      <c r="J814" s="9"/>
      <c r="K814" s="22" t="s">
        <v>31</v>
      </c>
      <c r="L814" s="58" t="e">
        <f>#REF!</f>
        <v>#REF!</v>
      </c>
    </row>
    <row r="815" spans="10:12" ht="30" customHeight="1">
      <c r="J815" s="9"/>
      <c r="K815" s="23" t="s">
        <v>44</v>
      </c>
      <c r="L815" s="58"/>
    </row>
    <row r="816" spans="10:13" ht="30" customHeight="1">
      <c r="J816" s="9"/>
      <c r="K816" s="22" t="s">
        <v>32</v>
      </c>
      <c r="L816" s="57" t="e">
        <f>#REF!+#REF!+#REF!</f>
        <v>#REF!</v>
      </c>
      <c r="M816" s="32"/>
    </row>
    <row r="817" spans="10:12" ht="30" customHeight="1">
      <c r="J817" s="9"/>
      <c r="K817" s="22" t="s">
        <v>23</v>
      </c>
      <c r="L817" s="58" t="e">
        <f>#REF!+#REF!+#REF!</f>
        <v>#REF!</v>
      </c>
    </row>
    <row r="818" spans="10:18" ht="30" customHeight="1">
      <c r="J818" s="9"/>
      <c r="K818" s="23" t="s">
        <v>33</v>
      </c>
      <c r="L818" s="58" t="e">
        <f>#REF!</f>
        <v>#REF!</v>
      </c>
      <c r="O818" s="59"/>
      <c r="P818" s="59"/>
      <c r="Q818" s="59"/>
      <c r="R818" s="59"/>
    </row>
    <row r="819" spans="10:11" ht="30" customHeight="1">
      <c r="J819" s="9"/>
      <c r="K819" s="23" t="s">
        <v>48</v>
      </c>
    </row>
    <row r="820" spans="10:27" ht="30" customHeight="1">
      <c r="J820" s="9"/>
      <c r="K820" s="168" t="s">
        <v>78</v>
      </c>
      <c r="V820" s="32"/>
      <c r="W820" s="32"/>
      <c r="X820" s="32"/>
      <c r="Y820" s="32"/>
      <c r="Z820" s="32"/>
      <c r="AA820" s="32"/>
    </row>
    <row r="821" ht="30" customHeight="1">
      <c r="J821" s="9"/>
    </row>
    <row r="822" spans="1:27" s="32" customFormat="1" ht="30" customHeight="1">
      <c r="A822" s="75"/>
      <c r="B822" s="44"/>
      <c r="C822" s="45"/>
      <c r="D822" s="34"/>
      <c r="E822" s="35"/>
      <c r="F822" s="47"/>
      <c r="G822" s="47"/>
      <c r="H822" s="196"/>
      <c r="I822" s="191"/>
      <c r="J822" s="9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  <c r="AA822" s="56"/>
    </row>
    <row r="823" ht="30" customHeight="1">
      <c r="J823" s="9"/>
    </row>
    <row r="824" ht="30" customHeight="1">
      <c r="J824" s="9"/>
    </row>
    <row r="825" ht="30" customHeight="1">
      <c r="J825" s="9"/>
    </row>
    <row r="826" spans="1:27" s="59" customFormat="1" ht="30" customHeight="1">
      <c r="A826" s="75"/>
      <c r="B826" s="44"/>
      <c r="C826" s="45"/>
      <c r="D826" s="34"/>
      <c r="E826" s="35"/>
      <c r="F826" s="47"/>
      <c r="G826" s="47"/>
      <c r="H826" s="196"/>
      <c r="I826" s="191"/>
      <c r="J826" s="9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  <c r="AA826" s="56"/>
    </row>
    <row r="827" ht="30" customHeight="1">
      <c r="J827" s="9"/>
    </row>
    <row r="828" ht="30" customHeight="1">
      <c r="J828" s="9"/>
    </row>
    <row r="829" ht="30" customHeight="1">
      <c r="J829" s="9"/>
    </row>
    <row r="830" ht="30" customHeight="1">
      <c r="J830" s="9"/>
    </row>
    <row r="831" spans="10:27" ht="30" customHeight="1">
      <c r="J831" s="9"/>
      <c r="V831" s="59"/>
      <c r="W831" s="59"/>
      <c r="X831" s="59"/>
      <c r="Y831" s="59"/>
      <c r="Z831" s="59"/>
      <c r="AA831" s="59"/>
    </row>
    <row r="832" ht="30" customHeight="1">
      <c r="J832" s="9"/>
    </row>
    <row r="833" ht="30" customHeight="1">
      <c r="J833" s="31"/>
    </row>
    <row r="834" ht="30" customHeight="1">
      <c r="J834" s="9"/>
    </row>
    <row r="835" ht="30" customHeight="1">
      <c r="J835" s="9"/>
    </row>
    <row r="836" ht="30" customHeight="1">
      <c r="J836" s="9"/>
    </row>
    <row r="837" spans="10:12" ht="30" customHeight="1">
      <c r="J837" s="9"/>
      <c r="K837" s="32"/>
      <c r="L837" s="32"/>
    </row>
    <row r="838" spans="10:13" ht="30" customHeight="1">
      <c r="J838" s="9"/>
      <c r="M838" s="59"/>
    </row>
    <row r="839" ht="30" customHeight="1">
      <c r="J839" s="9"/>
    </row>
    <row r="840" ht="30" customHeight="1">
      <c r="J840" s="9"/>
    </row>
    <row r="841" ht="30" customHeight="1">
      <c r="J841" s="9"/>
    </row>
    <row r="842" ht="30" customHeight="1">
      <c r="J842" s="9"/>
    </row>
    <row r="843" ht="30" customHeight="1">
      <c r="J843" s="9"/>
    </row>
    <row r="844" ht="30" customHeight="1">
      <c r="J844" s="9"/>
    </row>
    <row r="845" spans="10:14" ht="30" customHeight="1">
      <c r="J845" s="9"/>
      <c r="N845" s="62"/>
    </row>
    <row r="846" spans="10:27" ht="30" customHeight="1">
      <c r="J846" s="9"/>
      <c r="N846" s="62"/>
      <c r="V846" s="32"/>
      <c r="W846" s="32"/>
      <c r="X846" s="32"/>
      <c r="Y846" s="32"/>
      <c r="Z846" s="32"/>
      <c r="AA846" s="32"/>
    </row>
    <row r="847" spans="10:14" ht="30" customHeight="1">
      <c r="J847" s="9"/>
      <c r="N847" s="62"/>
    </row>
    <row r="848" spans="10:18" ht="30" customHeight="1">
      <c r="J848" s="9"/>
      <c r="N848" s="64"/>
      <c r="O848" s="32"/>
      <c r="P848" s="32"/>
      <c r="Q848" s="32"/>
      <c r="R848" s="32"/>
    </row>
    <row r="849" spans="10:14" ht="30" customHeight="1">
      <c r="J849" s="8"/>
      <c r="N849" s="62"/>
    </row>
    <row r="850" spans="1:27" s="32" customFormat="1" ht="30" customHeight="1">
      <c r="A850" s="75"/>
      <c r="B850" s="44"/>
      <c r="C850" s="45"/>
      <c r="D850" s="34"/>
      <c r="E850" s="35"/>
      <c r="F850" s="47"/>
      <c r="G850" s="47"/>
      <c r="H850" s="196"/>
      <c r="I850" s="191"/>
      <c r="J850" s="8"/>
      <c r="M850" s="59"/>
      <c r="N850" s="62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  <c r="AA850" s="56"/>
    </row>
    <row r="851" spans="10:14" ht="30" customHeight="1">
      <c r="J851" s="8"/>
      <c r="N851" s="62"/>
    </row>
    <row r="852" spans="10:14" ht="30" customHeight="1">
      <c r="J852" s="8"/>
      <c r="N852" s="62"/>
    </row>
    <row r="853" spans="10:21" ht="30" customHeight="1">
      <c r="J853" s="8"/>
      <c r="N853" s="62"/>
      <c r="S853" s="32"/>
      <c r="T853" s="32"/>
      <c r="U853" s="32"/>
    </row>
    <row r="854" spans="10:14" ht="30" customHeight="1">
      <c r="J854" s="8"/>
      <c r="N854" s="62"/>
    </row>
    <row r="855" spans="10:14" ht="30" customHeight="1">
      <c r="J855" s="8"/>
      <c r="N855" s="62"/>
    </row>
    <row r="856" spans="10:14" ht="30" customHeight="1">
      <c r="J856" s="8"/>
      <c r="N856" s="65"/>
    </row>
    <row r="857" spans="10:14" ht="30" customHeight="1">
      <c r="J857" s="8"/>
      <c r="N857" s="65"/>
    </row>
    <row r="858" spans="10:14" ht="30" customHeight="1">
      <c r="J858" s="8"/>
      <c r="N858" s="61"/>
    </row>
    <row r="859" spans="10:27" ht="30" customHeight="1">
      <c r="J859" s="8"/>
      <c r="V859" s="32"/>
      <c r="W859" s="32"/>
      <c r="X859" s="32"/>
      <c r="Y859" s="32"/>
      <c r="Z859" s="32"/>
      <c r="AA859" s="32"/>
    </row>
    <row r="860" ht="30" customHeight="1">
      <c r="J860" s="8"/>
    </row>
    <row r="861" spans="10:14" ht="30" customHeight="1">
      <c r="J861" s="8"/>
      <c r="N861" s="98"/>
    </row>
    <row r="862" spans="10:14" ht="30" customHeight="1">
      <c r="J862" s="8"/>
      <c r="N862" s="98"/>
    </row>
    <row r="863" spans="10:14" ht="30" customHeight="1">
      <c r="J863" s="8"/>
      <c r="N863" s="98"/>
    </row>
    <row r="864" spans="10:14" ht="30" customHeight="1">
      <c r="J864" s="8"/>
      <c r="N864" s="98"/>
    </row>
    <row r="865" spans="10:18" ht="30" customHeight="1">
      <c r="J865" s="8"/>
      <c r="N865" s="98"/>
      <c r="O865" s="59"/>
      <c r="P865" s="59"/>
      <c r="Q865" s="59"/>
      <c r="R865" s="59"/>
    </row>
    <row r="866" spans="10:14" ht="30" customHeight="1">
      <c r="J866" s="8"/>
      <c r="N866" s="98"/>
    </row>
    <row r="867" spans="10:14" ht="30" customHeight="1">
      <c r="J867" s="8"/>
      <c r="N867" s="98"/>
    </row>
    <row r="868" ht="30" customHeight="1">
      <c r="J868" s="8"/>
    </row>
    <row r="869" ht="30" customHeight="1">
      <c r="J869" s="8"/>
    </row>
    <row r="870" spans="10:27" ht="30" customHeight="1">
      <c r="J870" s="8"/>
      <c r="V870" s="32"/>
      <c r="W870" s="32"/>
      <c r="X870" s="32"/>
      <c r="Y870" s="32"/>
      <c r="Z870" s="32"/>
      <c r="AA870" s="32"/>
    </row>
    <row r="871" ht="30" customHeight="1">
      <c r="J871" s="8"/>
    </row>
    <row r="872" ht="30" customHeight="1">
      <c r="J872" s="8"/>
    </row>
    <row r="873" ht="30" customHeight="1">
      <c r="J873" s="8"/>
    </row>
    <row r="874" ht="30" customHeight="1">
      <c r="J874" s="8"/>
    </row>
    <row r="875" spans="10:18" ht="30" customHeight="1">
      <c r="J875" s="8"/>
      <c r="K875" s="32"/>
      <c r="L875" s="32"/>
      <c r="O875" s="70"/>
      <c r="P875" s="70"/>
      <c r="Q875" s="70"/>
      <c r="R875" s="70"/>
    </row>
    <row r="876" spans="10:18" ht="30" customHeight="1">
      <c r="J876" s="8"/>
      <c r="O876" s="70"/>
      <c r="P876" s="70"/>
      <c r="Q876" s="70"/>
      <c r="R876" s="70"/>
    </row>
    <row r="877" spans="10:18" ht="30" customHeight="1">
      <c r="J877" s="8"/>
      <c r="O877" s="70"/>
      <c r="P877" s="70"/>
      <c r="Q877" s="70"/>
      <c r="R877" s="70"/>
    </row>
    <row r="878" ht="30" customHeight="1">
      <c r="J878" s="8"/>
    </row>
    <row r="879" ht="30" customHeight="1">
      <c r="J879" s="8"/>
    </row>
    <row r="880" ht="30" customHeight="1">
      <c r="J880" s="8"/>
    </row>
    <row r="881" ht="30" customHeight="1">
      <c r="J881" s="8"/>
    </row>
    <row r="882" ht="30" customHeight="1">
      <c r="J882" s="10"/>
    </row>
    <row r="883" ht="30" customHeight="1">
      <c r="J883" s="10"/>
    </row>
    <row r="884" ht="30" customHeight="1">
      <c r="J884" s="66"/>
    </row>
    <row r="885" spans="10:11" ht="30" customHeight="1">
      <c r="J885" s="66"/>
      <c r="K885" t="s">
        <v>61</v>
      </c>
    </row>
    <row r="886" spans="10:12" ht="30" customHeight="1">
      <c r="J886" s="7"/>
      <c r="K886" s="22" t="s">
        <v>34</v>
      </c>
      <c r="L886" s="56">
        <f>+D318+D328</f>
        <v>60</v>
      </c>
    </row>
    <row r="887" spans="10:12" ht="30" customHeight="1">
      <c r="J887" s="7"/>
      <c r="K887" s="23" t="s">
        <v>35</v>
      </c>
      <c r="L887" s="58">
        <f>+D320+D330</f>
        <v>80</v>
      </c>
    </row>
    <row r="888" spans="10:12" ht="30" customHeight="1">
      <c r="J888" s="8"/>
      <c r="K888" s="23" t="s">
        <v>41</v>
      </c>
      <c r="L888" s="58" t="e">
        <f>#REF!+#REF!</f>
        <v>#REF!</v>
      </c>
    </row>
    <row r="889" spans="10:12" ht="30" customHeight="1">
      <c r="J889" s="8"/>
      <c r="K889" s="24" t="s">
        <v>42</v>
      </c>
      <c r="L889" s="58" t="e">
        <f>#REF!</f>
        <v>#REF!</v>
      </c>
    </row>
    <row r="890" spans="10:27" ht="30" customHeight="1">
      <c r="J890" s="8"/>
      <c r="K890" s="24" t="s">
        <v>37</v>
      </c>
      <c r="S890" s="59"/>
      <c r="T890" s="59"/>
      <c r="U890" s="59"/>
      <c r="V890" s="32"/>
      <c r="W890" s="32"/>
      <c r="X890" s="32"/>
      <c r="Y890" s="32"/>
      <c r="Z890" s="32"/>
      <c r="AA890" s="32"/>
    </row>
    <row r="891" spans="10:12" ht="30" customHeight="1">
      <c r="J891" s="8"/>
      <c r="K891" s="23" t="s">
        <v>22</v>
      </c>
      <c r="L891" s="58" t="e">
        <f>#REF!+#REF!</f>
        <v>#REF!</v>
      </c>
    </row>
    <row r="892" spans="10:12" ht="30" customHeight="1">
      <c r="J892" s="8"/>
      <c r="K892" s="23" t="s">
        <v>24</v>
      </c>
      <c r="L892" s="58" t="e">
        <f>C310++#REF!+#REF!+#REF!+#REF!+#REF!+#REF!++#REF!+C323</f>
        <v>#REF!</v>
      </c>
    </row>
    <row r="893" spans="10:12" ht="30" customHeight="1">
      <c r="J893" s="8"/>
      <c r="K893" s="23" t="s">
        <v>21</v>
      </c>
      <c r="L893" s="32" t="e">
        <f>+#REF!</f>
        <v>#REF!</v>
      </c>
    </row>
    <row r="894" spans="10:12" ht="30" customHeight="1">
      <c r="J894" s="8"/>
      <c r="K894" s="23" t="s">
        <v>25</v>
      </c>
      <c r="L894" s="58"/>
    </row>
    <row r="895" spans="10:12" ht="30" customHeight="1">
      <c r="J895" s="8"/>
      <c r="K895" s="23" t="s">
        <v>38</v>
      </c>
      <c r="L895" s="56">
        <f>C317</f>
        <v>200</v>
      </c>
    </row>
    <row r="896" spans="10:12" ht="30" customHeight="1">
      <c r="J896" s="8"/>
      <c r="K896" s="23" t="s">
        <v>20</v>
      </c>
      <c r="L896" s="58" t="e">
        <f>+#REF!+#REF!</f>
        <v>#REF!</v>
      </c>
    </row>
    <row r="897" spans="10:11" ht="30" customHeight="1">
      <c r="J897" s="9"/>
      <c r="K897" s="23" t="s">
        <v>26</v>
      </c>
    </row>
    <row r="898" spans="1:27" s="32" customFormat="1" ht="30" customHeight="1">
      <c r="A898" s="75"/>
      <c r="B898" s="44"/>
      <c r="C898" s="45"/>
      <c r="D898" s="34"/>
      <c r="E898" s="35"/>
      <c r="F898" s="47"/>
      <c r="G898" s="47"/>
      <c r="H898" s="196"/>
      <c r="I898" s="191"/>
      <c r="J898" s="9"/>
      <c r="K898" s="22" t="s">
        <v>49</v>
      </c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  <c r="AA898" s="56"/>
    </row>
    <row r="899" spans="10:12" ht="30" customHeight="1">
      <c r="J899" s="9"/>
      <c r="K899" s="23" t="s">
        <v>27</v>
      </c>
      <c r="L899" s="57"/>
    </row>
    <row r="900" spans="10:13" ht="30" customHeight="1">
      <c r="J900" s="9"/>
      <c r="K900" s="22" t="s">
        <v>79</v>
      </c>
      <c r="L900" s="166"/>
      <c r="M900" s="32"/>
    </row>
    <row r="901" spans="10:12" ht="30" customHeight="1">
      <c r="J901" s="9"/>
      <c r="K901" s="23" t="s">
        <v>43</v>
      </c>
      <c r="L901" s="58" t="e">
        <f>#REF!+#REF!</f>
        <v>#REF!</v>
      </c>
    </row>
    <row r="902" spans="10:12" ht="30" customHeight="1">
      <c r="J902" s="9"/>
      <c r="K902" s="22" t="s">
        <v>80</v>
      </c>
      <c r="L902" s="167"/>
    </row>
    <row r="903" spans="10:12" ht="30" customHeight="1">
      <c r="J903" s="9"/>
      <c r="K903" s="22" t="s">
        <v>39</v>
      </c>
      <c r="L903" s="58"/>
    </row>
    <row r="904" spans="10:12" ht="30" customHeight="1">
      <c r="J904" s="9"/>
      <c r="K904" s="23" t="s">
        <v>28</v>
      </c>
      <c r="L904" s="58" t="e">
        <f>#REF!</f>
        <v>#REF!</v>
      </c>
    </row>
    <row r="905" spans="10:12" ht="30" customHeight="1">
      <c r="J905" s="9"/>
      <c r="K905" s="25" t="s">
        <v>29</v>
      </c>
      <c r="L905" s="58" t="e">
        <f>+#REF!+#REF!</f>
        <v>#REF!</v>
      </c>
    </row>
    <row r="906" spans="10:12" ht="30" customHeight="1">
      <c r="J906" s="9"/>
      <c r="K906" s="49" t="s">
        <v>50</v>
      </c>
      <c r="L906" s="58"/>
    </row>
    <row r="907" spans="10:12" ht="30" customHeight="1">
      <c r="J907" s="9"/>
      <c r="K907" s="22" t="s">
        <v>30</v>
      </c>
      <c r="L907" s="58"/>
    </row>
    <row r="908" spans="10:12" ht="30" customHeight="1">
      <c r="J908" s="9"/>
      <c r="K908" s="22" t="s">
        <v>31</v>
      </c>
      <c r="L908" s="58" t="e">
        <f>+#REF!+#REF!</f>
        <v>#REF!</v>
      </c>
    </row>
    <row r="909" spans="1:27" s="59" customFormat="1" ht="30" customHeight="1">
      <c r="A909" s="75"/>
      <c r="B909" s="44"/>
      <c r="C909" s="45"/>
      <c r="D909" s="34"/>
      <c r="E909" s="35"/>
      <c r="F909" s="47"/>
      <c r="G909" s="47"/>
      <c r="H909" s="196"/>
      <c r="I909" s="191"/>
      <c r="J909" s="9"/>
      <c r="K909" s="23" t="s">
        <v>44</v>
      </c>
      <c r="L909" s="58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  <c r="AA909" s="56"/>
    </row>
    <row r="910" spans="10:12" ht="30" customHeight="1">
      <c r="J910" s="9"/>
      <c r="K910" s="22" t="s">
        <v>32</v>
      </c>
      <c r="L910" s="58" t="e">
        <f>#REF!+#REF!+#REF!+#REF!+#REF!</f>
        <v>#REF!</v>
      </c>
    </row>
    <row r="911" spans="10:27" ht="30" customHeight="1">
      <c r="J911" s="9"/>
      <c r="K911" s="22" t="s">
        <v>23</v>
      </c>
      <c r="L911" s="58" t="e">
        <f>+#REF!</f>
        <v>#REF!</v>
      </c>
      <c r="M911" s="59"/>
      <c r="V911" s="32"/>
      <c r="W911" s="32"/>
      <c r="X911" s="32"/>
      <c r="Y911" s="32"/>
      <c r="Z911" s="32"/>
      <c r="AA911" s="32"/>
    </row>
    <row r="912" spans="10:12" ht="30" customHeight="1">
      <c r="J912" s="9"/>
      <c r="K912" s="23" t="s">
        <v>33</v>
      </c>
      <c r="L912" s="58" t="e">
        <f>#REF!</f>
        <v>#REF!</v>
      </c>
    </row>
    <row r="913" spans="10:12" ht="30" customHeight="1">
      <c r="J913" s="9"/>
      <c r="K913" s="23" t="s">
        <v>48</v>
      </c>
      <c r="L913" s="57"/>
    </row>
    <row r="914" spans="10:11" ht="30" customHeight="1">
      <c r="J914" s="9"/>
      <c r="K914" s="168" t="s">
        <v>78</v>
      </c>
    </row>
    <row r="915" ht="30" customHeight="1">
      <c r="J915" s="31"/>
    </row>
    <row r="916" ht="30" customHeight="1">
      <c r="J916" s="9"/>
    </row>
    <row r="917" ht="30" customHeight="1">
      <c r="J917" s="9"/>
    </row>
    <row r="918" ht="30" customHeight="1">
      <c r="J918" s="9"/>
    </row>
    <row r="919" ht="30" customHeight="1">
      <c r="J919" s="9"/>
    </row>
    <row r="920" ht="30" customHeight="1">
      <c r="J920" s="9"/>
    </row>
    <row r="921" spans="10:27" ht="30" customHeight="1">
      <c r="J921" s="8"/>
      <c r="V921" s="32"/>
      <c r="W921" s="32"/>
      <c r="X921" s="32"/>
      <c r="Y921" s="32"/>
      <c r="Z921" s="32"/>
      <c r="AA921" s="32"/>
    </row>
    <row r="922" ht="30" customHeight="1">
      <c r="J922" s="67"/>
    </row>
    <row r="923" spans="1:27" s="32" customFormat="1" ht="30" customHeight="1">
      <c r="A923" s="75"/>
      <c r="B923" s="44"/>
      <c r="C923" s="45"/>
      <c r="D923" s="34"/>
      <c r="E923" s="35"/>
      <c r="F923" s="47"/>
      <c r="G923" s="47"/>
      <c r="H923" s="196"/>
      <c r="I923" s="191"/>
      <c r="J923" s="67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  <c r="AA923" s="56"/>
    </row>
    <row r="924" ht="30" customHeight="1">
      <c r="J924" s="67"/>
    </row>
    <row r="925" spans="10:27" ht="30" customHeight="1">
      <c r="J925" s="67"/>
      <c r="V925" s="32"/>
      <c r="W925" s="32"/>
      <c r="X925" s="32"/>
      <c r="Y925" s="32"/>
      <c r="Z925" s="32"/>
      <c r="AA925" s="32"/>
    </row>
    <row r="926" spans="10:13" ht="30" customHeight="1">
      <c r="J926" s="67"/>
      <c r="M926" s="32"/>
    </row>
    <row r="927" ht="30" customHeight="1">
      <c r="J927" s="67"/>
    </row>
    <row r="928" ht="30" customHeight="1">
      <c r="J928" s="67"/>
    </row>
    <row r="929" ht="30" customHeight="1">
      <c r="J929" s="67"/>
    </row>
    <row r="930" spans="10:18" ht="30" customHeight="1">
      <c r="J930" s="67"/>
      <c r="N930" s="32"/>
      <c r="O930" s="32"/>
      <c r="P930" s="32"/>
      <c r="Q930" s="32"/>
      <c r="R930" s="32"/>
    </row>
    <row r="931" ht="30" customHeight="1">
      <c r="J931" s="67"/>
    </row>
    <row r="932" ht="30" customHeight="1">
      <c r="J932" s="67"/>
    </row>
    <row r="933" ht="30" customHeight="1">
      <c r="J933" s="67"/>
    </row>
    <row r="934" ht="30" customHeight="1">
      <c r="J934" s="67"/>
    </row>
    <row r="935" ht="30" customHeight="1">
      <c r="J935" s="67"/>
    </row>
    <row r="936" spans="1:27" s="32" customFormat="1" ht="30" customHeight="1">
      <c r="A936" s="75"/>
      <c r="B936" s="44"/>
      <c r="C936" s="45"/>
      <c r="D936" s="34"/>
      <c r="E936" s="35"/>
      <c r="F936" s="47"/>
      <c r="G936" s="47"/>
      <c r="H936" s="196"/>
      <c r="I936" s="191"/>
      <c r="J936" s="67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  <c r="AA936" s="56"/>
    </row>
    <row r="937" ht="30" customHeight="1">
      <c r="J937" s="67"/>
    </row>
    <row r="938" ht="30" customHeight="1">
      <c r="J938" s="67"/>
    </row>
    <row r="939" ht="30" customHeight="1">
      <c r="J939" s="67"/>
    </row>
    <row r="940" ht="30" customHeight="1">
      <c r="J940" s="67"/>
    </row>
    <row r="941" ht="30" customHeight="1">
      <c r="J941" s="67"/>
    </row>
    <row r="942" ht="30" customHeight="1"/>
    <row r="943" ht="30" customHeight="1"/>
    <row r="944" ht="30" customHeight="1"/>
    <row r="945" ht="30" customHeight="1"/>
    <row r="946" ht="30" customHeight="1"/>
    <row r="947" spans="1:27" s="32" customFormat="1" ht="30" customHeight="1">
      <c r="A947" s="75"/>
      <c r="B947" s="44"/>
      <c r="C947" s="45"/>
      <c r="D947" s="34"/>
      <c r="E947" s="35"/>
      <c r="F947" s="47"/>
      <c r="G947" s="47"/>
      <c r="H947" s="196"/>
      <c r="I947" s="191"/>
      <c r="J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  <c r="AA947" s="56"/>
    </row>
    <row r="948" ht="30" customHeight="1"/>
    <row r="949" ht="30" customHeight="1">
      <c r="J949" s="67"/>
    </row>
    <row r="950" ht="30" customHeight="1">
      <c r="J950" s="67"/>
    </row>
    <row r="951" ht="30" customHeight="1">
      <c r="J951" s="67"/>
    </row>
    <row r="952" ht="30" customHeight="1">
      <c r="J952" s="67"/>
    </row>
    <row r="953" spans="10:13" ht="30" customHeight="1">
      <c r="J953" s="11"/>
      <c r="M953" s="32"/>
    </row>
    <row r="954" ht="30" customHeight="1">
      <c r="J954" s="11"/>
    </row>
    <row r="955" ht="30" customHeight="1">
      <c r="J955" s="12"/>
    </row>
    <row r="956" spans="10:21" ht="30" customHeight="1">
      <c r="J956" s="12"/>
      <c r="S956" s="32"/>
      <c r="T956" s="32"/>
      <c r="U956" s="32"/>
    </row>
    <row r="957" ht="30" customHeight="1">
      <c r="J957" s="12"/>
    </row>
    <row r="958" spans="10:27" ht="30" customHeight="1">
      <c r="J958" s="66"/>
      <c r="M958" s="84"/>
      <c r="V958" s="59"/>
      <c r="W958" s="59"/>
      <c r="X958" s="59"/>
      <c r="Y958" s="59"/>
      <c r="Z958" s="59"/>
      <c r="AA958" s="59"/>
    </row>
    <row r="959" spans="10:13" ht="30" customHeight="1">
      <c r="J959" s="68"/>
      <c r="M959" s="50"/>
    </row>
    <row r="960" spans="10:13" ht="30" customHeight="1">
      <c r="J960" s="66"/>
      <c r="M960" s="50"/>
    </row>
    <row r="961" spans="10:13" ht="30" customHeight="1">
      <c r="J961" s="66"/>
      <c r="M961" s="50"/>
    </row>
    <row r="962" spans="10:27" ht="30" customHeight="1">
      <c r="J962" s="7"/>
      <c r="M962" s="50"/>
      <c r="V962" s="32"/>
      <c r="W962" s="32"/>
      <c r="X962" s="32"/>
      <c r="Y962" s="32"/>
      <c r="Z962" s="32"/>
      <c r="AA962" s="32"/>
    </row>
    <row r="963" spans="10:13" ht="30" customHeight="1">
      <c r="J963" s="7"/>
      <c r="M963" s="50"/>
    </row>
    <row r="964" spans="10:13" ht="30" customHeight="1">
      <c r="J964" s="8"/>
      <c r="M964" s="50"/>
    </row>
    <row r="965" spans="10:13" ht="30" customHeight="1">
      <c r="J965" s="9"/>
      <c r="M965" s="53"/>
    </row>
    <row r="966" spans="10:13" ht="30" customHeight="1">
      <c r="J966" s="9"/>
      <c r="M966" s="54"/>
    </row>
    <row r="967" spans="1:27" s="32" customFormat="1" ht="30" customHeight="1">
      <c r="A967" s="75"/>
      <c r="B967" s="44"/>
      <c r="C967" s="45"/>
      <c r="D967" s="34"/>
      <c r="E967" s="35"/>
      <c r="F967" s="47"/>
      <c r="G967" s="47"/>
      <c r="H967" s="196"/>
      <c r="I967" s="191"/>
      <c r="J967" s="9"/>
      <c r="M967" s="51"/>
      <c r="N967" s="56"/>
      <c r="O967" s="59"/>
      <c r="P967" s="59"/>
      <c r="Q967" s="59"/>
      <c r="R967" s="59"/>
      <c r="S967" s="56"/>
      <c r="T967" s="56"/>
      <c r="U967" s="56"/>
      <c r="V967" s="56"/>
      <c r="W967" s="56"/>
      <c r="X967" s="56"/>
      <c r="Y967" s="56"/>
      <c r="Z967" s="56"/>
      <c r="AA967" s="56"/>
    </row>
    <row r="968" ht="30" customHeight="1">
      <c r="J968" s="9"/>
    </row>
    <row r="969" ht="30" customHeight="1">
      <c r="J969" s="9"/>
    </row>
    <row r="970" ht="30" customHeight="1">
      <c r="J970" s="9"/>
    </row>
    <row r="971" spans="10:27" ht="30" customHeight="1">
      <c r="J971" s="9"/>
      <c r="V971" s="59"/>
      <c r="W971" s="59"/>
      <c r="X971" s="59"/>
      <c r="Y971" s="59"/>
      <c r="Z971" s="59"/>
      <c r="AA971" s="59"/>
    </row>
    <row r="972" spans="10:11" ht="30" customHeight="1">
      <c r="J972" s="9"/>
      <c r="K972" t="s">
        <v>62</v>
      </c>
    </row>
    <row r="973" spans="10:12" ht="30" customHeight="1">
      <c r="J973" s="9"/>
      <c r="K973" s="22" t="s">
        <v>34</v>
      </c>
      <c r="L973" s="56">
        <f>+D341+D378</f>
        <v>60</v>
      </c>
    </row>
    <row r="974" spans="10:12" ht="30" customHeight="1">
      <c r="J974" s="9"/>
      <c r="K974" s="23" t="s">
        <v>35</v>
      </c>
      <c r="L974" s="58" t="e">
        <f>#REF!+#REF!+D351</f>
        <v>#REF!</v>
      </c>
    </row>
    <row r="975" spans="10:12" ht="30" customHeight="1">
      <c r="J975" s="9"/>
      <c r="K975" s="23" t="s">
        <v>41</v>
      </c>
      <c r="L975" s="58"/>
    </row>
    <row r="976" spans="10:12" ht="30" customHeight="1">
      <c r="J976" s="9"/>
      <c r="K976" s="24" t="s">
        <v>42</v>
      </c>
      <c r="L976" s="112" t="e">
        <f>#REF!+#REF!</f>
        <v>#REF!</v>
      </c>
    </row>
    <row r="977" spans="10:12" ht="30" customHeight="1">
      <c r="J977" s="9"/>
      <c r="K977" s="24" t="s">
        <v>37</v>
      </c>
      <c r="L977" s="58"/>
    </row>
    <row r="978" spans="10:12" ht="30" customHeight="1">
      <c r="J978" s="9"/>
      <c r="K978" s="23" t="s">
        <v>22</v>
      </c>
      <c r="L978" s="58" t="e">
        <f>#REF!+#REF!</f>
        <v>#REF!</v>
      </c>
    </row>
    <row r="979" spans="10:12" ht="30" customHeight="1">
      <c r="J979" s="9"/>
      <c r="K979" s="23" t="s">
        <v>24</v>
      </c>
      <c r="L979" s="57" t="e">
        <f>#REF!+++#REF!+#REF!+#REF!+#REF!+#REF!</f>
        <v>#REF!</v>
      </c>
    </row>
    <row r="980" spans="10:12" ht="30" customHeight="1">
      <c r="J980" s="9"/>
      <c r="K980" s="23" t="s">
        <v>21</v>
      </c>
      <c r="L980" s="56">
        <f>D348</f>
        <v>100</v>
      </c>
    </row>
    <row r="981" spans="10:12" ht="30" customHeight="1">
      <c r="J981" s="9"/>
      <c r="K981" s="23" t="s">
        <v>25</v>
      </c>
      <c r="L981" s="57" t="e">
        <f>#REF!+#REF!</f>
        <v>#REF!</v>
      </c>
    </row>
    <row r="982" spans="10:11" ht="30" customHeight="1">
      <c r="J982" s="9"/>
      <c r="K982" s="23" t="s">
        <v>38</v>
      </c>
    </row>
    <row r="983" spans="10:12" ht="30" customHeight="1">
      <c r="J983" s="9"/>
      <c r="K983" s="23" t="s">
        <v>20</v>
      </c>
      <c r="L983" s="58" t="e">
        <f>#REF!+#REF!++#REF!</f>
        <v>#REF!</v>
      </c>
    </row>
    <row r="984" spans="10:11" ht="30" customHeight="1">
      <c r="J984" s="9"/>
      <c r="K984" s="23" t="s">
        <v>26</v>
      </c>
    </row>
    <row r="985" spans="10:11" ht="30" customHeight="1">
      <c r="J985" s="9"/>
      <c r="K985" s="22" t="s">
        <v>49</v>
      </c>
    </row>
    <row r="986" spans="10:12" ht="30" customHeight="1">
      <c r="J986" s="9"/>
      <c r="K986" s="23" t="s">
        <v>27</v>
      </c>
      <c r="L986" s="56" t="e">
        <f>#REF!</f>
        <v>#REF!</v>
      </c>
    </row>
    <row r="987" spans="10:12" ht="30" customHeight="1">
      <c r="J987" s="9"/>
      <c r="K987" s="22" t="s">
        <v>79</v>
      </c>
      <c r="L987" s="166"/>
    </row>
    <row r="988" spans="1:27" s="32" customFormat="1" ht="30" customHeight="1">
      <c r="A988" s="75"/>
      <c r="B988" s="44"/>
      <c r="C988" s="45"/>
      <c r="D988" s="34"/>
      <c r="E988" s="35"/>
      <c r="F988" s="47"/>
      <c r="G988" s="47"/>
      <c r="H988" s="196"/>
      <c r="I988" s="191"/>
      <c r="J988" s="9"/>
      <c r="K988" s="23" t="s">
        <v>43</v>
      </c>
      <c r="L988" s="58" t="e">
        <f>#REF!</f>
        <v>#REF!</v>
      </c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  <c r="AA988" s="56"/>
    </row>
    <row r="989" spans="10:12" ht="30" customHeight="1">
      <c r="J989" s="9"/>
      <c r="K989" s="22" t="s">
        <v>80</v>
      </c>
      <c r="L989" s="167"/>
    </row>
    <row r="990" spans="10:13" ht="30" customHeight="1">
      <c r="J990" s="9"/>
      <c r="K990" s="22" t="s">
        <v>39</v>
      </c>
      <c r="L990" s="58"/>
      <c r="M990" s="32"/>
    </row>
    <row r="991" spans="10:12" ht="30" customHeight="1">
      <c r="J991" s="9"/>
      <c r="K991" s="23" t="s">
        <v>28</v>
      </c>
      <c r="L991" s="58"/>
    </row>
    <row r="992" spans="10:22" ht="30" customHeight="1">
      <c r="J992" s="9"/>
      <c r="K992" s="25" t="s">
        <v>29</v>
      </c>
      <c r="L992" s="58" t="e">
        <f>#REF!+#REF!</f>
        <v>#REF!</v>
      </c>
      <c r="N992" s="395"/>
      <c r="O992" s="395"/>
      <c r="P992" s="395"/>
      <c r="Q992" s="270"/>
      <c r="R992" s="271"/>
      <c r="S992" s="271"/>
      <c r="T992" s="271"/>
      <c r="U992" s="272"/>
      <c r="V992" s="273"/>
    </row>
    <row r="993" spans="10:22" ht="30" customHeight="1">
      <c r="J993" s="8"/>
      <c r="K993" s="49" t="s">
        <v>50</v>
      </c>
      <c r="L993" s="58">
        <f>D340</f>
        <v>125</v>
      </c>
      <c r="N993" s="274"/>
      <c r="O993" s="275"/>
      <c r="P993" s="275"/>
      <c r="Q993" s="275"/>
      <c r="R993" s="275"/>
      <c r="S993" s="275"/>
      <c r="T993" s="275"/>
      <c r="U993" s="275"/>
      <c r="V993" s="109"/>
    </row>
    <row r="994" spans="10:22" ht="30" customHeight="1">
      <c r="J994" s="9"/>
      <c r="K994" s="22" t="s">
        <v>30</v>
      </c>
      <c r="L994" s="58" t="e">
        <f>#REF!</f>
        <v>#REF!</v>
      </c>
      <c r="N994" s="276"/>
      <c r="O994" s="277"/>
      <c r="P994" s="277"/>
      <c r="Q994" s="275"/>
      <c r="R994" s="271"/>
      <c r="S994" s="271"/>
      <c r="T994" s="271"/>
      <c r="U994" s="272"/>
      <c r="V994" s="109"/>
    </row>
    <row r="995" spans="10:22" ht="30" customHeight="1">
      <c r="J995" s="9"/>
      <c r="K995" s="22" t="s">
        <v>31</v>
      </c>
      <c r="L995" s="58" t="e">
        <f>#REF!+#REF!</f>
        <v>#REF!</v>
      </c>
      <c r="N995" s="276"/>
      <c r="O995" s="277"/>
      <c r="P995" s="277"/>
      <c r="Q995" s="275"/>
      <c r="R995" s="275"/>
      <c r="S995" s="275"/>
      <c r="T995" s="275"/>
      <c r="U995" s="275"/>
      <c r="V995" s="109"/>
    </row>
    <row r="996" spans="10:22" ht="30" customHeight="1">
      <c r="J996" s="9"/>
      <c r="K996" s="23" t="s">
        <v>44</v>
      </c>
      <c r="L996" s="58"/>
      <c r="N996" s="276"/>
      <c r="O996" s="277"/>
      <c r="P996" s="277"/>
      <c r="Q996" s="275"/>
      <c r="R996" s="275"/>
      <c r="S996" s="278"/>
      <c r="T996" s="279"/>
      <c r="U996" s="279"/>
      <c r="V996" s="109"/>
    </row>
    <row r="997" spans="10:27" ht="30" customHeight="1">
      <c r="J997" s="9"/>
      <c r="K997" s="22" t="s">
        <v>32</v>
      </c>
      <c r="L997" s="58" t="e">
        <f>#REF!+#REF!+#REF!+#REF!</f>
        <v>#REF!</v>
      </c>
      <c r="N997" s="276"/>
      <c r="O997" s="277"/>
      <c r="P997" s="277"/>
      <c r="Q997" s="275"/>
      <c r="R997" s="275"/>
      <c r="S997" s="280"/>
      <c r="T997" s="279"/>
      <c r="U997" s="279"/>
      <c r="V997" s="109"/>
      <c r="W997" s="32"/>
      <c r="X997" s="32"/>
      <c r="Y997" s="32"/>
      <c r="Z997" s="32"/>
      <c r="AA997" s="32"/>
    </row>
    <row r="998" spans="1:22" s="32" customFormat="1" ht="30" customHeight="1">
      <c r="A998" s="75"/>
      <c r="B998" s="44"/>
      <c r="C998" s="45"/>
      <c r="D998" s="34"/>
      <c r="E998" s="35"/>
      <c r="F998" s="47"/>
      <c r="G998" s="47"/>
      <c r="H998" s="196"/>
      <c r="I998" s="191"/>
      <c r="J998" s="9"/>
      <c r="K998" s="22" t="s">
        <v>23</v>
      </c>
      <c r="L998" s="58" t="e">
        <f>#REF!+#REF!</f>
        <v>#REF!</v>
      </c>
      <c r="M998" s="56"/>
      <c r="N998" s="281"/>
      <c r="O998" s="277"/>
      <c r="P998" s="277"/>
      <c r="Q998" s="275"/>
      <c r="R998" s="275"/>
      <c r="S998" s="282"/>
      <c r="T998" s="279"/>
      <c r="U998" s="279"/>
      <c r="V998" s="109"/>
    </row>
    <row r="999" spans="10:22" ht="30" customHeight="1">
      <c r="J999" s="9"/>
      <c r="K999" s="23" t="s">
        <v>33</v>
      </c>
      <c r="L999" s="58"/>
      <c r="N999" s="283"/>
      <c r="O999" s="279"/>
      <c r="P999" s="279"/>
      <c r="Q999" s="275"/>
      <c r="R999" s="284"/>
      <c r="S999" s="280"/>
      <c r="T999" s="277"/>
      <c r="U999" s="277"/>
      <c r="V999" s="109"/>
    </row>
    <row r="1000" spans="10:22" ht="30" customHeight="1">
      <c r="J1000" s="9"/>
      <c r="K1000" s="23" t="s">
        <v>48</v>
      </c>
      <c r="N1000" s="276"/>
      <c r="O1000" s="279"/>
      <c r="P1000" s="279"/>
      <c r="Q1000" s="275"/>
      <c r="R1000" s="275"/>
      <c r="S1000" s="280"/>
      <c r="T1000" s="277"/>
      <c r="U1000" s="277"/>
      <c r="V1000" s="109"/>
    </row>
    <row r="1001" spans="10:22" ht="30" customHeight="1">
      <c r="J1001" s="9"/>
      <c r="K1001" s="168" t="s">
        <v>78</v>
      </c>
      <c r="N1001" s="276"/>
      <c r="O1001" s="285"/>
      <c r="P1001" s="285"/>
      <c r="Q1001" s="277"/>
      <c r="R1001" s="285"/>
      <c r="S1001" s="280"/>
      <c r="T1001" s="285"/>
      <c r="U1001" s="285"/>
      <c r="V1001" s="109"/>
    </row>
    <row r="1002" spans="1:27" s="32" customFormat="1" ht="30" customHeight="1">
      <c r="A1002" s="75"/>
      <c r="B1002" s="44"/>
      <c r="C1002" s="45"/>
      <c r="D1002" s="34"/>
      <c r="E1002" s="35"/>
      <c r="F1002" s="47"/>
      <c r="G1002" s="47"/>
      <c r="H1002" s="196"/>
      <c r="I1002" s="191"/>
      <c r="J1002" s="9"/>
      <c r="K1002" s="59"/>
      <c r="L1002" s="59"/>
      <c r="M1002" s="56"/>
      <c r="N1002" s="56"/>
      <c r="O1002" s="56"/>
      <c r="P1002" s="56"/>
      <c r="Q1002" s="56"/>
      <c r="R1002" s="56"/>
      <c r="S1002" s="56"/>
      <c r="T1002" s="56"/>
      <c r="U1002" s="56"/>
      <c r="V1002" s="56"/>
      <c r="W1002" s="56"/>
      <c r="X1002" s="56"/>
      <c r="Y1002" s="56"/>
      <c r="Z1002" s="56"/>
      <c r="AA1002" s="56"/>
    </row>
    <row r="1003" ht="30" customHeight="1">
      <c r="J1003" s="9"/>
    </row>
    <row r="1004" ht="30" customHeight="1">
      <c r="J1004" s="9"/>
    </row>
    <row r="1005" ht="30" customHeight="1">
      <c r="J1005" s="9"/>
    </row>
    <row r="1006" ht="30" customHeight="1">
      <c r="J1006" s="9"/>
    </row>
    <row r="1007" spans="10:27" ht="30" customHeight="1">
      <c r="J1007" s="9"/>
      <c r="V1007" s="70"/>
      <c r="W1007" s="70"/>
      <c r="X1007" s="70"/>
      <c r="Y1007" s="70"/>
      <c r="Z1007" s="70"/>
      <c r="AA1007" s="70"/>
    </row>
    <row r="1008" ht="30" customHeight="1">
      <c r="J1008" s="9"/>
    </row>
    <row r="1009" ht="30" customHeight="1">
      <c r="J1009" s="9"/>
    </row>
    <row r="1010" spans="10:13" ht="30" customHeight="1">
      <c r="J1010" s="9"/>
      <c r="M1010" s="32"/>
    </row>
    <row r="1011" spans="10:13" ht="30" customHeight="1">
      <c r="J1011" s="9"/>
      <c r="M1011" s="32"/>
    </row>
    <row r="1012" spans="10:21" ht="30" customHeight="1">
      <c r="J1012" s="9"/>
      <c r="S1012" s="59"/>
      <c r="T1012" s="59"/>
      <c r="U1012" s="59"/>
    </row>
    <row r="1013" ht="30" customHeight="1">
      <c r="J1013" s="9"/>
    </row>
    <row r="1014" ht="30" customHeight="1">
      <c r="J1014" s="9"/>
    </row>
    <row r="1015" ht="30" customHeight="1">
      <c r="J1015" s="9"/>
    </row>
    <row r="1016" ht="30" customHeight="1">
      <c r="J1016" s="9"/>
    </row>
    <row r="1017" ht="30" customHeight="1">
      <c r="J1017" s="9"/>
    </row>
    <row r="1018" ht="30" customHeight="1">
      <c r="J1018" s="9"/>
    </row>
    <row r="1019" ht="30" customHeight="1">
      <c r="J1019" s="9"/>
    </row>
    <row r="1020" spans="10:13" ht="30" customHeight="1">
      <c r="J1020" s="9"/>
      <c r="M1020" s="32"/>
    </row>
    <row r="1021" spans="10:13" ht="30" customHeight="1">
      <c r="J1021" s="9"/>
      <c r="M1021" s="32"/>
    </row>
    <row r="1022" ht="30" customHeight="1">
      <c r="J1022" s="9"/>
    </row>
    <row r="1023" ht="30" customHeight="1">
      <c r="J1023" s="9"/>
    </row>
    <row r="1024" spans="10:27" ht="30" customHeight="1">
      <c r="J1024" s="9"/>
      <c r="M1024" s="63"/>
      <c r="V1024" s="59"/>
      <c r="W1024" s="59"/>
      <c r="X1024" s="59"/>
      <c r="Y1024" s="59"/>
      <c r="Z1024" s="59"/>
      <c r="AA1024" s="59"/>
    </row>
    <row r="1025" spans="10:13" ht="30" customHeight="1">
      <c r="J1025" s="31"/>
      <c r="M1025" s="63"/>
    </row>
    <row r="1026" spans="10:13" ht="30" customHeight="1">
      <c r="J1026" s="9"/>
      <c r="M1026" s="63"/>
    </row>
    <row r="1027" spans="10:13" ht="30" customHeight="1">
      <c r="J1027" s="9"/>
      <c r="M1027" s="63"/>
    </row>
    <row r="1028" spans="10:13" ht="30" customHeight="1">
      <c r="J1028" s="9"/>
      <c r="M1028" s="63"/>
    </row>
    <row r="1029" spans="10:13" ht="30" customHeight="1">
      <c r="J1029" s="9"/>
      <c r="M1029" s="63"/>
    </row>
    <row r="1030" spans="10:13" ht="30" customHeight="1">
      <c r="J1030" s="9"/>
      <c r="M1030" s="63"/>
    </row>
    <row r="1031" spans="10:13" ht="30" customHeight="1">
      <c r="J1031" s="9"/>
      <c r="M1031" s="63"/>
    </row>
    <row r="1032" spans="10:13" ht="30" customHeight="1">
      <c r="J1032" s="9"/>
      <c r="M1032" s="63"/>
    </row>
    <row r="1033" spans="10:18" ht="30" customHeight="1">
      <c r="J1033" s="13"/>
      <c r="M1033" s="63"/>
      <c r="N1033" s="32"/>
      <c r="O1033" s="32"/>
      <c r="P1033" s="32"/>
      <c r="Q1033" s="32"/>
      <c r="R1033" s="32"/>
    </row>
    <row r="1034" spans="10:13" ht="30" customHeight="1">
      <c r="J1034" s="13"/>
      <c r="M1034" s="63"/>
    </row>
    <row r="1035" spans="1:27" s="59" customFormat="1" ht="30" customHeight="1">
      <c r="A1035" s="75"/>
      <c r="B1035" s="44"/>
      <c r="C1035" s="45"/>
      <c r="D1035" s="34"/>
      <c r="E1035" s="35"/>
      <c r="F1035" s="47"/>
      <c r="G1035" s="47"/>
      <c r="H1035" s="196"/>
      <c r="I1035" s="191"/>
      <c r="J1035" s="13"/>
      <c r="M1035" s="63"/>
      <c r="N1035" s="56"/>
      <c r="O1035" s="56"/>
      <c r="P1035" s="56"/>
      <c r="Q1035" s="56"/>
      <c r="R1035" s="56"/>
      <c r="S1035" s="56"/>
      <c r="T1035" s="56"/>
      <c r="U1035" s="56"/>
      <c r="V1035" s="56"/>
      <c r="W1035" s="56"/>
      <c r="X1035" s="56"/>
      <c r="Y1035" s="56"/>
      <c r="Z1035" s="56"/>
      <c r="AA1035" s="56"/>
    </row>
    <row r="1036" spans="10:13" ht="30" customHeight="1">
      <c r="J1036" s="13"/>
      <c r="M1036" s="63"/>
    </row>
    <row r="1037" spans="10:13" ht="30" customHeight="1">
      <c r="J1037" s="13"/>
      <c r="M1037" s="63"/>
    </row>
    <row r="1038" spans="10:13" ht="30" customHeight="1">
      <c r="J1038" s="13"/>
      <c r="M1038" s="63"/>
    </row>
    <row r="1039" spans="1:27" s="32" customFormat="1" ht="30" customHeight="1">
      <c r="A1039" s="75"/>
      <c r="B1039" s="44"/>
      <c r="C1039" s="45"/>
      <c r="D1039" s="34"/>
      <c r="E1039" s="35"/>
      <c r="F1039" s="47"/>
      <c r="G1039" s="47"/>
      <c r="H1039" s="196"/>
      <c r="I1039" s="191"/>
      <c r="J1039" s="13"/>
      <c r="K1039" s="56"/>
      <c r="L1039" s="56"/>
      <c r="M1039" s="63"/>
      <c r="N1039" s="56"/>
      <c r="O1039" s="56"/>
      <c r="P1039" s="56"/>
      <c r="Q1039" s="56"/>
      <c r="R1039" s="56"/>
      <c r="S1039" s="56"/>
      <c r="T1039" s="56"/>
      <c r="U1039" s="56"/>
      <c r="V1039" s="56"/>
      <c r="W1039" s="56"/>
      <c r="X1039" s="56"/>
      <c r="Y1039" s="56"/>
      <c r="Z1039" s="56"/>
      <c r="AA1039" s="56"/>
    </row>
    <row r="1040" spans="10:13" ht="30" customHeight="1">
      <c r="J1040" s="13"/>
      <c r="M1040" s="63"/>
    </row>
    <row r="1041" spans="10:13" ht="30" customHeight="1">
      <c r="J1041" s="13"/>
      <c r="M1041" s="63"/>
    </row>
    <row r="1042" spans="10:13" ht="30" customHeight="1">
      <c r="J1042" s="13"/>
      <c r="M1042" s="63"/>
    </row>
    <row r="1043" spans="10:13" ht="30" customHeight="1">
      <c r="J1043" s="13"/>
      <c r="M1043" s="63"/>
    </row>
    <row r="1044" spans="10:13" ht="30" customHeight="1">
      <c r="J1044" s="13"/>
      <c r="K1044" s="63"/>
      <c r="L1044" s="63"/>
      <c r="M1044" s="63"/>
    </row>
    <row r="1045" spans="10:13" ht="30" customHeight="1">
      <c r="J1045" s="13"/>
      <c r="K1045" s="100"/>
      <c r="L1045" s="63"/>
      <c r="M1045" s="63"/>
    </row>
    <row r="1046" spans="10:13" ht="30" customHeight="1">
      <c r="J1046" s="13"/>
      <c r="K1046" s="100"/>
      <c r="L1046" s="64"/>
      <c r="M1046" s="63"/>
    </row>
    <row r="1047" spans="10:13" ht="30" customHeight="1">
      <c r="J1047" s="13"/>
      <c r="K1047" s="100"/>
      <c r="L1047" s="64"/>
      <c r="M1047" s="63"/>
    </row>
    <row r="1048" spans="1:27" s="59" customFormat="1" ht="30" customHeight="1">
      <c r="A1048" s="75"/>
      <c r="B1048" s="44"/>
      <c r="C1048" s="45"/>
      <c r="D1048" s="34"/>
      <c r="E1048" s="35"/>
      <c r="F1048" s="47"/>
      <c r="G1048" s="47"/>
      <c r="H1048" s="196"/>
      <c r="I1048" s="191"/>
      <c r="J1048" s="13"/>
      <c r="K1048" s="101"/>
      <c r="L1048" s="64"/>
      <c r="M1048" s="63"/>
      <c r="N1048" s="56"/>
      <c r="O1048" s="56"/>
      <c r="P1048" s="56"/>
      <c r="Q1048" s="56"/>
      <c r="R1048" s="56"/>
      <c r="S1048" s="56"/>
      <c r="T1048" s="56"/>
      <c r="U1048" s="56"/>
      <c r="V1048" s="56"/>
      <c r="W1048" s="56"/>
      <c r="X1048" s="56"/>
      <c r="Y1048" s="56"/>
      <c r="Z1048" s="56"/>
      <c r="AA1048" s="56"/>
    </row>
    <row r="1049" spans="10:13" ht="30" customHeight="1">
      <c r="J1049" s="77"/>
      <c r="K1049" s="101"/>
      <c r="L1049" s="64"/>
      <c r="M1049" s="63"/>
    </row>
    <row r="1050" spans="10:13" ht="30" customHeight="1">
      <c r="J1050" s="69"/>
      <c r="K1050" s="100"/>
      <c r="L1050" s="64"/>
      <c r="M1050" s="63"/>
    </row>
    <row r="1051" spans="10:13" ht="30" customHeight="1">
      <c r="J1051" s="69"/>
      <c r="K1051" s="100"/>
      <c r="L1051" s="64"/>
      <c r="M1051" s="63"/>
    </row>
    <row r="1052" spans="10:13" ht="30" customHeight="1">
      <c r="J1052" s="13"/>
      <c r="K1052" s="100"/>
      <c r="L1052" s="64"/>
      <c r="M1052" s="63"/>
    </row>
    <row r="1053" spans="10:13" ht="30" customHeight="1">
      <c r="J1053" s="13"/>
      <c r="K1053" s="100"/>
      <c r="L1053" s="63"/>
      <c r="M1053" s="63"/>
    </row>
    <row r="1054" spans="10:13" ht="30" customHeight="1">
      <c r="J1054" s="13"/>
      <c r="K1054" s="100"/>
      <c r="L1054" s="63"/>
      <c r="M1054" s="63"/>
    </row>
    <row r="1055" spans="10:13" ht="30" customHeight="1">
      <c r="J1055" s="78"/>
      <c r="K1055" s="100"/>
      <c r="L1055" s="63"/>
      <c r="M1055" s="63"/>
    </row>
    <row r="1056" spans="10:13" ht="30" customHeight="1">
      <c r="J1056" s="66"/>
      <c r="K1056" s="100"/>
      <c r="L1056" s="64"/>
      <c r="M1056" s="63"/>
    </row>
    <row r="1057" spans="10:13" ht="30" customHeight="1">
      <c r="J1057" s="66"/>
      <c r="K1057" s="100"/>
      <c r="L1057" s="63"/>
      <c r="M1057" s="63"/>
    </row>
    <row r="1058" spans="10:13" ht="30" customHeight="1">
      <c r="J1058" s="14"/>
      <c r="K1058" s="100"/>
      <c r="L1058" s="63"/>
      <c r="M1058" s="63"/>
    </row>
    <row r="1059" spans="10:13" ht="30" customHeight="1">
      <c r="J1059" s="7"/>
      <c r="K1059" s="100"/>
      <c r="L1059" s="63"/>
      <c r="M1059" s="63"/>
    </row>
    <row r="1060" spans="10:13" ht="30" customHeight="1">
      <c r="J1060" s="7"/>
      <c r="K1060" s="100"/>
      <c r="L1060" s="102"/>
      <c r="M1060" s="63"/>
    </row>
    <row r="1061" spans="10:13" ht="30" customHeight="1">
      <c r="J1061" s="8"/>
      <c r="K1061" s="100"/>
      <c r="L1061" s="102"/>
      <c r="M1061" s="63"/>
    </row>
    <row r="1062" spans="10:21" ht="30" customHeight="1">
      <c r="J1062" s="9"/>
      <c r="K1062" t="s">
        <v>63</v>
      </c>
      <c r="M1062" s="63"/>
      <c r="S1062" s="70"/>
      <c r="T1062" s="70"/>
      <c r="U1062" s="70"/>
    </row>
    <row r="1063" spans="10:13" ht="30" customHeight="1">
      <c r="J1063" s="9"/>
      <c r="K1063" s="22" t="s">
        <v>34</v>
      </c>
      <c r="L1063" s="56">
        <f>D364+D378</f>
        <v>60</v>
      </c>
      <c r="M1063" s="63"/>
    </row>
    <row r="1064" spans="10:13" ht="30" customHeight="1">
      <c r="J1064" s="9"/>
      <c r="K1064" s="23" t="s">
        <v>35</v>
      </c>
      <c r="L1064" s="58" t="e">
        <f>D366+#REF!+#REF!+D380+#REF!</f>
        <v>#REF!</v>
      </c>
      <c r="M1064" s="63"/>
    </row>
    <row r="1065" spans="10:13" ht="30" customHeight="1">
      <c r="J1065" s="9"/>
      <c r="K1065" s="23" t="s">
        <v>41</v>
      </c>
      <c r="L1065" s="58" t="e">
        <f>#REF!</f>
        <v>#REF!</v>
      </c>
      <c r="M1065" s="63"/>
    </row>
    <row r="1066" spans="10:13" ht="30" customHeight="1">
      <c r="J1066" s="9"/>
      <c r="K1066" s="24" t="s">
        <v>42</v>
      </c>
      <c r="L1066" s="58" t="e">
        <f>#REF!+#REF!</f>
        <v>#REF!</v>
      </c>
      <c r="M1066" s="63"/>
    </row>
    <row r="1067" spans="10:13" ht="30" customHeight="1">
      <c r="J1067" s="9"/>
      <c r="K1067" s="24" t="s">
        <v>37</v>
      </c>
      <c r="M1067" s="63"/>
    </row>
    <row r="1068" spans="10:13" ht="30" customHeight="1">
      <c r="J1068" s="8"/>
      <c r="K1068" s="23" t="s">
        <v>22</v>
      </c>
      <c r="L1068" s="58" t="e">
        <f>#REF!+#REF!</f>
        <v>#REF!</v>
      </c>
      <c r="M1068" s="63"/>
    </row>
    <row r="1069" spans="10:13" ht="30" customHeight="1">
      <c r="J1069" s="9"/>
      <c r="K1069" s="23" t="s">
        <v>24</v>
      </c>
      <c r="L1069" s="58" t="e">
        <f>#REF!+#REF!+#REF!+#REF!+#REF!</f>
        <v>#REF!</v>
      </c>
      <c r="M1069" s="63"/>
    </row>
    <row r="1070" spans="10:27" ht="30" customHeight="1">
      <c r="J1070" s="9"/>
      <c r="K1070" s="23" t="s">
        <v>21</v>
      </c>
      <c r="L1070" s="58" t="e">
        <f>#REF!+D363</f>
        <v>#REF!</v>
      </c>
      <c r="M1070" s="63"/>
      <c r="V1070" s="59"/>
      <c r="W1070" s="59"/>
      <c r="X1070" s="59"/>
      <c r="Y1070" s="59"/>
      <c r="Z1070" s="59"/>
      <c r="AA1070" s="59"/>
    </row>
    <row r="1071" spans="10:13" ht="30" customHeight="1">
      <c r="J1071" s="9"/>
      <c r="K1071" s="23" t="s">
        <v>25</v>
      </c>
      <c r="L1071" s="58" t="e">
        <f>#REF!</f>
        <v>#REF!</v>
      </c>
      <c r="M1071" s="63"/>
    </row>
    <row r="1072" spans="10:13" ht="30" customHeight="1">
      <c r="J1072" s="9"/>
      <c r="K1072" s="23" t="s">
        <v>38</v>
      </c>
      <c r="M1072" s="63"/>
    </row>
    <row r="1073" spans="10:13" ht="30" customHeight="1">
      <c r="J1073" s="9"/>
      <c r="K1073" s="23" t="s">
        <v>20</v>
      </c>
      <c r="L1073" s="58" t="e">
        <f>#REF!+#REF!</f>
        <v>#REF!</v>
      </c>
      <c r="M1073" s="63"/>
    </row>
    <row r="1074" spans="1:27" s="32" customFormat="1" ht="30" customHeight="1">
      <c r="A1074" s="75"/>
      <c r="B1074" s="44"/>
      <c r="C1074" s="45"/>
      <c r="D1074" s="34"/>
      <c r="E1074" s="35"/>
      <c r="F1074" s="47"/>
      <c r="G1074" s="47"/>
      <c r="H1074" s="196"/>
      <c r="I1074" s="191"/>
      <c r="J1074" s="9"/>
      <c r="K1074" s="23" t="s">
        <v>26</v>
      </c>
      <c r="L1074" s="56"/>
      <c r="M1074" s="63"/>
      <c r="N1074" s="56"/>
      <c r="O1074" s="56"/>
      <c r="P1074" s="56"/>
      <c r="Q1074" s="56"/>
      <c r="R1074" s="56"/>
      <c r="S1074" s="56"/>
      <c r="T1074" s="56"/>
      <c r="U1074" s="56"/>
      <c r="V1074" s="56"/>
      <c r="W1074" s="56"/>
      <c r="X1074" s="56"/>
      <c r="Y1074" s="56"/>
      <c r="Z1074" s="56"/>
      <c r="AA1074" s="56"/>
    </row>
    <row r="1075" spans="1:27" s="32" customFormat="1" ht="30" customHeight="1">
      <c r="A1075" s="75"/>
      <c r="B1075" s="44"/>
      <c r="C1075" s="45"/>
      <c r="D1075" s="34"/>
      <c r="E1075" s="35"/>
      <c r="F1075" s="47"/>
      <c r="G1075" s="47"/>
      <c r="H1075" s="196"/>
      <c r="I1075" s="191"/>
      <c r="J1075" s="9"/>
      <c r="K1075" s="22" t="s">
        <v>49</v>
      </c>
      <c r="L1075" s="56"/>
      <c r="M1075" s="63"/>
      <c r="N1075" s="56"/>
      <c r="O1075" s="59"/>
      <c r="P1075" s="59"/>
      <c r="Q1075" s="59"/>
      <c r="R1075" s="59"/>
      <c r="S1075" s="59"/>
      <c r="T1075" s="59"/>
      <c r="U1075" s="59"/>
      <c r="V1075" s="56"/>
      <c r="W1075" s="56"/>
      <c r="X1075" s="56"/>
      <c r="Y1075" s="56"/>
      <c r="Z1075" s="56"/>
      <c r="AA1075" s="56"/>
    </row>
    <row r="1076" spans="10:13" ht="30" customHeight="1">
      <c r="J1076" s="9"/>
      <c r="K1076" s="23" t="s">
        <v>27</v>
      </c>
      <c r="L1076" s="57" t="e">
        <f>#REF!</f>
        <v>#REF!</v>
      </c>
      <c r="M1076" s="63"/>
    </row>
    <row r="1077" spans="10:13" ht="30" customHeight="1">
      <c r="J1077" s="9"/>
      <c r="K1077" s="22" t="s">
        <v>79</v>
      </c>
      <c r="L1077" s="166"/>
      <c r="M1077" s="63"/>
    </row>
    <row r="1078" spans="10:13" ht="30" customHeight="1">
      <c r="J1078" s="9"/>
      <c r="K1078" s="23" t="s">
        <v>43</v>
      </c>
      <c r="L1078" s="58"/>
      <c r="M1078" s="63"/>
    </row>
    <row r="1079" spans="10:13" ht="30" customHeight="1">
      <c r="J1079" s="9"/>
      <c r="K1079" s="22" t="s">
        <v>80</v>
      </c>
      <c r="L1079" s="167"/>
      <c r="M1079" s="63"/>
    </row>
    <row r="1080" spans="10:13" ht="30" customHeight="1">
      <c r="J1080" s="8"/>
      <c r="K1080" s="22" t="s">
        <v>39</v>
      </c>
      <c r="L1080" s="58" t="e">
        <f>#REF!+#REF!</f>
        <v>#REF!</v>
      </c>
      <c r="M1080" s="63"/>
    </row>
    <row r="1081" spans="10:13" ht="30" customHeight="1">
      <c r="J1081" s="8"/>
      <c r="K1081" s="23" t="s">
        <v>28</v>
      </c>
      <c r="L1081" s="58" t="e">
        <f>#REF!</f>
        <v>#REF!</v>
      </c>
      <c r="M1081" s="63"/>
    </row>
    <row r="1082" spans="10:13" ht="30" customHeight="1">
      <c r="J1082" s="8"/>
      <c r="K1082" s="25" t="s">
        <v>29</v>
      </c>
      <c r="L1082" s="58" t="e">
        <f>#REF!</f>
        <v>#REF!</v>
      </c>
      <c r="M1082" s="63"/>
    </row>
    <row r="1083" spans="10:13" ht="30" customHeight="1">
      <c r="J1083" s="8"/>
      <c r="K1083" s="49" t="s">
        <v>50</v>
      </c>
      <c r="L1083" s="58"/>
      <c r="M1083" s="63"/>
    </row>
    <row r="1084" spans="1:27" s="70" customFormat="1" ht="30" customHeight="1">
      <c r="A1084" s="75"/>
      <c r="B1084" s="44"/>
      <c r="C1084" s="45"/>
      <c r="D1084" s="34"/>
      <c r="E1084" s="35"/>
      <c r="F1084" s="47"/>
      <c r="G1084" s="47"/>
      <c r="H1084" s="196"/>
      <c r="I1084" s="191"/>
      <c r="J1084" s="8"/>
      <c r="K1084" s="22" t="s">
        <v>30</v>
      </c>
      <c r="L1084" s="58"/>
      <c r="M1084" s="63"/>
      <c r="N1084" s="56"/>
      <c r="O1084" s="56"/>
      <c r="P1084" s="56"/>
      <c r="Q1084" s="56"/>
      <c r="R1084" s="56"/>
      <c r="S1084" s="56"/>
      <c r="T1084" s="56"/>
      <c r="U1084" s="56"/>
      <c r="V1084" s="56"/>
      <c r="W1084" s="56"/>
      <c r="X1084" s="56"/>
      <c r="Y1084" s="56"/>
      <c r="Z1084" s="56"/>
      <c r="AA1084" s="56"/>
    </row>
    <row r="1085" spans="10:21" ht="30" customHeight="1">
      <c r="J1085" s="8"/>
      <c r="K1085" s="22" t="s">
        <v>31</v>
      </c>
      <c r="L1085" s="58"/>
      <c r="M1085" s="63"/>
      <c r="S1085" s="59"/>
      <c r="T1085" s="59"/>
      <c r="U1085" s="59"/>
    </row>
    <row r="1086" spans="10:21" ht="30" customHeight="1">
      <c r="J1086" s="29"/>
      <c r="K1086" s="23" t="s">
        <v>44</v>
      </c>
      <c r="M1086" s="63"/>
      <c r="S1086" s="59"/>
      <c r="T1086" s="59"/>
      <c r="U1086" s="59"/>
    </row>
    <row r="1087" spans="10:27" ht="30" customHeight="1">
      <c r="J1087" s="29"/>
      <c r="K1087" s="22" t="s">
        <v>32</v>
      </c>
      <c r="L1087" s="58" t="e">
        <f>#REF!+#REF!+#REF!</f>
        <v>#REF!</v>
      </c>
      <c r="M1087" s="63"/>
      <c r="V1087" s="59"/>
      <c r="W1087" s="59"/>
      <c r="X1087" s="59"/>
      <c r="Y1087" s="59"/>
      <c r="Z1087" s="59"/>
      <c r="AA1087" s="59"/>
    </row>
    <row r="1088" spans="10:13" ht="30" customHeight="1">
      <c r="J1088" s="8"/>
      <c r="K1088" s="22" t="s">
        <v>23</v>
      </c>
      <c r="L1088" s="58" t="e">
        <f>+#REF!+#REF!</f>
        <v>#REF!</v>
      </c>
      <c r="M1088" s="63"/>
    </row>
    <row r="1089" spans="10:18" ht="30" customHeight="1">
      <c r="J1089" s="8"/>
      <c r="K1089" s="23" t="s">
        <v>33</v>
      </c>
      <c r="L1089" s="58" t="e">
        <f>#REF!+#REF!</f>
        <v>#REF!</v>
      </c>
      <c r="M1089" s="63"/>
      <c r="O1089" s="59"/>
      <c r="P1089" s="59"/>
      <c r="Q1089" s="59"/>
      <c r="R1089" s="59"/>
    </row>
    <row r="1090" spans="10:13" ht="30" customHeight="1">
      <c r="J1090" s="8"/>
      <c r="K1090" s="23" t="s">
        <v>48</v>
      </c>
      <c r="L1090" s="57"/>
      <c r="M1090" s="63"/>
    </row>
    <row r="1091" spans="10:13" ht="30" customHeight="1">
      <c r="J1091" s="8"/>
      <c r="K1091" s="168" t="s">
        <v>78</v>
      </c>
      <c r="M1091" s="63"/>
    </row>
    <row r="1092" spans="10:13" ht="30" customHeight="1">
      <c r="J1092" s="8"/>
      <c r="K1092" s="63"/>
      <c r="L1092" s="63"/>
      <c r="M1092" s="63"/>
    </row>
    <row r="1093" spans="10:13" ht="30" customHeight="1">
      <c r="J1093" s="8"/>
      <c r="K1093" s="63"/>
      <c r="L1093" s="63"/>
      <c r="M1093" s="63"/>
    </row>
    <row r="1094" spans="10:13" ht="30" customHeight="1">
      <c r="J1094" s="8"/>
      <c r="M1094" s="63"/>
    </row>
    <row r="1095" spans="10:13" ht="30" customHeight="1">
      <c r="J1095" s="8"/>
      <c r="M1095" s="63"/>
    </row>
    <row r="1096" spans="10:13" ht="30" customHeight="1">
      <c r="J1096" s="8"/>
      <c r="M1096" s="63"/>
    </row>
    <row r="1097" spans="10:27" ht="30" customHeight="1">
      <c r="J1097" s="8"/>
      <c r="M1097" s="63"/>
      <c r="V1097" s="59"/>
      <c r="W1097" s="59"/>
      <c r="X1097" s="59"/>
      <c r="Y1097" s="59"/>
      <c r="Z1097" s="59"/>
      <c r="AA1097" s="59"/>
    </row>
    <row r="1098" spans="10:13" ht="30" customHeight="1">
      <c r="J1098" s="8"/>
      <c r="M1098" s="63"/>
    </row>
    <row r="1099" spans="10:13" ht="30" customHeight="1">
      <c r="J1099" s="8"/>
      <c r="M1099" s="63"/>
    </row>
    <row r="1100" spans="10:27" ht="30" customHeight="1">
      <c r="J1100" s="8"/>
      <c r="M1100" s="63"/>
      <c r="V1100" s="32"/>
      <c r="W1100" s="32"/>
      <c r="X1100" s="32"/>
      <c r="Y1100" s="32"/>
      <c r="Z1100" s="32"/>
      <c r="AA1100" s="32"/>
    </row>
    <row r="1101" spans="1:27" s="59" customFormat="1" ht="30" customHeight="1">
      <c r="A1101" s="75"/>
      <c r="B1101" s="44"/>
      <c r="C1101" s="45"/>
      <c r="D1101" s="34"/>
      <c r="E1101" s="35"/>
      <c r="F1101" s="47"/>
      <c r="G1101" s="47"/>
      <c r="H1101" s="196"/>
      <c r="I1101" s="191"/>
      <c r="J1101" s="8"/>
      <c r="M1101" s="63"/>
      <c r="N1101" s="56"/>
      <c r="O1101" s="56"/>
      <c r="P1101" s="56"/>
      <c r="Q1101" s="56"/>
      <c r="R1101" s="56"/>
      <c r="S1101" s="56"/>
      <c r="T1101" s="56"/>
      <c r="U1101" s="56"/>
      <c r="V1101" s="56"/>
      <c r="W1101" s="56"/>
      <c r="X1101" s="56"/>
      <c r="Y1101" s="56"/>
      <c r="Z1101" s="56"/>
      <c r="AA1101" s="56"/>
    </row>
    <row r="1102" spans="10:13" ht="30" customHeight="1">
      <c r="J1102" s="8"/>
      <c r="M1102" s="63"/>
    </row>
    <row r="1103" spans="10:21" ht="30" customHeight="1">
      <c r="J1103" s="8"/>
      <c r="M1103" s="63"/>
      <c r="S1103" s="59"/>
      <c r="T1103" s="59"/>
      <c r="U1103" s="59"/>
    </row>
    <row r="1104" spans="10:13" ht="30" customHeight="1">
      <c r="J1104" s="8"/>
      <c r="M1104" s="63"/>
    </row>
    <row r="1105" spans="10:13" ht="30" customHeight="1">
      <c r="J1105" s="8"/>
      <c r="M1105" s="63"/>
    </row>
    <row r="1106" spans="10:13" ht="30" customHeight="1">
      <c r="J1106" s="8"/>
      <c r="M1106" s="63"/>
    </row>
    <row r="1107" spans="10:13" ht="30" customHeight="1">
      <c r="J1107" s="8"/>
      <c r="M1107" s="63"/>
    </row>
    <row r="1108" spans="10:13" ht="30" customHeight="1">
      <c r="J1108" s="8"/>
      <c r="M1108" s="63"/>
    </row>
    <row r="1109" spans="10:16" ht="30" customHeight="1">
      <c r="J1109" s="8"/>
      <c r="M1109" s="63"/>
      <c r="P1109" s="56">
        <f>20*1200</f>
        <v>24000</v>
      </c>
    </row>
    <row r="1110" spans="10:13" ht="30" customHeight="1">
      <c r="J1110" s="8"/>
      <c r="M1110" s="63"/>
    </row>
    <row r="1111" spans="10:27" ht="30" customHeight="1">
      <c r="J1111" s="8"/>
      <c r="M1111" s="63"/>
      <c r="V1111" s="73"/>
      <c r="W1111" s="73"/>
      <c r="X1111" s="73"/>
      <c r="Y1111" s="73"/>
      <c r="Z1111" s="73"/>
      <c r="AA1111" s="73"/>
    </row>
    <row r="1112" spans="10:13" ht="30" customHeight="1">
      <c r="J1112" s="8"/>
      <c r="M1112" s="63"/>
    </row>
    <row r="1113" spans="10:13" ht="30" customHeight="1">
      <c r="J1113" s="8"/>
      <c r="M1113" s="63"/>
    </row>
    <row r="1114" spans="10:13" ht="30" customHeight="1">
      <c r="J1114" s="8"/>
      <c r="M1114" s="63"/>
    </row>
    <row r="1115" spans="10:13" ht="30" customHeight="1">
      <c r="J1115" s="8"/>
      <c r="M1115" s="63"/>
    </row>
    <row r="1116" spans="10:13" ht="30" customHeight="1">
      <c r="J1116" s="8"/>
      <c r="M1116" s="63"/>
    </row>
    <row r="1117" spans="10:13" ht="30" customHeight="1">
      <c r="J1117" s="8"/>
      <c r="M1117" s="63"/>
    </row>
    <row r="1118" spans="10:13" ht="30" customHeight="1">
      <c r="J1118" s="8"/>
      <c r="M1118" s="63"/>
    </row>
    <row r="1119" spans="10:13" ht="30" customHeight="1">
      <c r="J1119" s="8"/>
      <c r="M1119" s="63"/>
    </row>
    <row r="1120" spans="10:13" ht="30" customHeight="1">
      <c r="J1120" s="8"/>
      <c r="M1120" s="63"/>
    </row>
    <row r="1121" spans="10:13" ht="30" customHeight="1">
      <c r="J1121" s="8"/>
      <c r="K1121" t="s">
        <v>64</v>
      </c>
      <c r="M1121" s="63"/>
    </row>
    <row r="1122" spans="10:13" ht="30" customHeight="1">
      <c r="J1122" s="8"/>
      <c r="K1122" s="22" t="s">
        <v>34</v>
      </c>
      <c r="L1122" s="26">
        <f>+D407</f>
        <v>40</v>
      </c>
      <c r="M1122" s="63"/>
    </row>
    <row r="1123" spans="10:13" ht="30" customHeight="1">
      <c r="J1123" s="9"/>
      <c r="K1123" s="23" t="s">
        <v>35</v>
      </c>
      <c r="L1123" s="58">
        <f>D399++D409</f>
        <v>80</v>
      </c>
      <c r="M1123" s="63"/>
    </row>
    <row r="1124" spans="10:13" ht="30" customHeight="1">
      <c r="J1124" s="9"/>
      <c r="K1124" s="23" t="s">
        <v>41</v>
      </c>
      <c r="L1124" s="58" t="e">
        <f>+#REF!+#REF!+#REF!</f>
        <v>#REF!</v>
      </c>
      <c r="M1124" s="63"/>
    </row>
    <row r="1125" spans="10:13" ht="30" customHeight="1">
      <c r="J1125" s="9"/>
      <c r="K1125" s="24" t="s">
        <v>42</v>
      </c>
      <c r="L1125" s="58" t="e">
        <f>#REF!</f>
        <v>#REF!</v>
      </c>
      <c r="M1125" s="63"/>
    </row>
    <row r="1126" spans="10:21" ht="30" customHeight="1">
      <c r="J1126" s="9"/>
      <c r="K1126" s="24" t="s">
        <v>37</v>
      </c>
      <c r="L1126" s="58" t="e">
        <f>#REF!</f>
        <v>#REF!</v>
      </c>
      <c r="M1126" s="63"/>
      <c r="S1126" s="59"/>
      <c r="T1126" s="59"/>
      <c r="U1126" s="59"/>
    </row>
    <row r="1127" spans="10:13" ht="30" customHeight="1">
      <c r="J1127" s="15"/>
      <c r="K1127" s="23" t="s">
        <v>22</v>
      </c>
      <c r="L1127" s="58"/>
      <c r="M1127" s="63"/>
    </row>
    <row r="1128" spans="10:13" ht="30" customHeight="1">
      <c r="J1128" s="15"/>
      <c r="K1128" s="23" t="s">
        <v>24</v>
      </c>
      <c r="L1128" s="58" t="e">
        <f>+#REF!+#REF!+++#REF!++#REF!++#REF!+#REF!+#REF!+#REF!+#REF!+#REF!</f>
        <v>#REF!</v>
      </c>
      <c r="M1128" s="63"/>
    </row>
    <row r="1129" spans="10:13" ht="30" customHeight="1">
      <c r="J1129" s="8"/>
      <c r="K1129" s="23" t="s">
        <v>21</v>
      </c>
      <c r="L1129" s="58" t="e">
        <f>+#REF!+#REF!</f>
        <v>#REF!</v>
      </c>
      <c r="M1129" s="63"/>
    </row>
    <row r="1130" spans="10:14" ht="30" customHeight="1">
      <c r="J1130" s="9"/>
      <c r="K1130" s="23" t="s">
        <v>25</v>
      </c>
      <c r="L1130" s="56" t="e">
        <f>#REF!</f>
        <v>#REF!</v>
      </c>
      <c r="M1130" s="63"/>
      <c r="N1130" s="89"/>
    </row>
    <row r="1131" spans="10:14" ht="30" customHeight="1">
      <c r="J1131" s="9"/>
      <c r="K1131" s="23" t="s">
        <v>38</v>
      </c>
      <c r="M1131" s="63"/>
      <c r="N1131" s="87"/>
    </row>
    <row r="1132" spans="10:14" ht="30" customHeight="1">
      <c r="J1132" s="9"/>
      <c r="K1132" s="23" t="s">
        <v>20</v>
      </c>
      <c r="L1132" s="58" t="e">
        <f>#REF!+#REF!+#REF!+#REF!+#REF!</f>
        <v>#REF!</v>
      </c>
      <c r="M1132" s="63"/>
      <c r="N1132" s="87"/>
    </row>
    <row r="1133" spans="10:14" ht="30" customHeight="1">
      <c r="J1133" s="9"/>
      <c r="K1133" s="23" t="s">
        <v>26</v>
      </c>
      <c r="L1133" s="58">
        <f>D398</f>
        <v>15</v>
      </c>
      <c r="M1133" s="63"/>
      <c r="N1133" s="43"/>
    </row>
    <row r="1134" spans="10:14" ht="30" customHeight="1">
      <c r="J1134" s="9"/>
      <c r="K1134" s="22" t="s">
        <v>49</v>
      </c>
      <c r="M1134" s="63"/>
      <c r="N1134" s="71"/>
    </row>
    <row r="1135" spans="10:14" ht="30" customHeight="1">
      <c r="J1135" s="9"/>
      <c r="K1135" s="23" t="s">
        <v>27</v>
      </c>
      <c r="L1135" s="57" t="e">
        <f>#REF!</f>
        <v>#REF!</v>
      </c>
      <c r="M1135" s="63"/>
      <c r="N1135" s="92"/>
    </row>
    <row r="1136" spans="10:14" ht="30" customHeight="1">
      <c r="J1136" s="9"/>
      <c r="K1136" s="22" t="s">
        <v>79</v>
      </c>
      <c r="L1136" s="166"/>
      <c r="M1136" s="63"/>
      <c r="N1136" s="71"/>
    </row>
    <row r="1137" spans="10:14" ht="30" customHeight="1">
      <c r="J1137" s="9"/>
      <c r="K1137" s="23" t="s">
        <v>43</v>
      </c>
      <c r="L1137" s="58"/>
      <c r="M1137" s="63"/>
      <c r="N1137" s="92"/>
    </row>
    <row r="1138" spans="10:14" ht="30" customHeight="1">
      <c r="J1138" s="9"/>
      <c r="K1138" s="22" t="s">
        <v>80</v>
      </c>
      <c r="L1138" s="167"/>
      <c r="M1138" s="63"/>
      <c r="N1138" s="92"/>
    </row>
    <row r="1139" spans="10:18" ht="30" customHeight="1">
      <c r="J1139" s="9"/>
      <c r="K1139" s="22" t="s">
        <v>39</v>
      </c>
      <c r="L1139" s="58" t="e">
        <f>#REF!</f>
        <v>#REF!</v>
      </c>
      <c r="M1139" s="63"/>
      <c r="N1139" s="92"/>
      <c r="O1139" s="70"/>
      <c r="P1139" s="70"/>
      <c r="Q1139" s="70"/>
      <c r="R1139" s="70"/>
    </row>
    <row r="1140" spans="10:14" ht="30" customHeight="1">
      <c r="J1140" s="9"/>
      <c r="K1140" s="23" t="s">
        <v>28</v>
      </c>
      <c r="L1140" s="58"/>
      <c r="M1140" s="63"/>
      <c r="N1140" s="71"/>
    </row>
    <row r="1141" spans="10:14" ht="30" customHeight="1">
      <c r="J1141" s="9"/>
      <c r="K1141" s="25" t="s">
        <v>29</v>
      </c>
      <c r="L1141" s="58" t="e">
        <f>+#REF!</f>
        <v>#REF!</v>
      </c>
      <c r="M1141" s="63"/>
      <c r="N1141" s="92"/>
    </row>
    <row r="1142" spans="10:21" ht="30" customHeight="1">
      <c r="J1142" s="79"/>
      <c r="K1142" s="49" t="s">
        <v>50</v>
      </c>
      <c r="L1142" s="58"/>
      <c r="M1142" s="63"/>
      <c r="N1142" s="71"/>
      <c r="S1142" s="59"/>
      <c r="T1142" s="59"/>
      <c r="U1142" s="59"/>
    </row>
    <row r="1143" spans="10:14" ht="30" customHeight="1">
      <c r="J1143" s="31"/>
      <c r="K1143" s="22" t="s">
        <v>30</v>
      </c>
      <c r="L1143" s="58"/>
      <c r="M1143" s="63"/>
      <c r="N1143" s="71"/>
    </row>
    <row r="1144" spans="10:14" ht="30" customHeight="1">
      <c r="J1144" s="29"/>
      <c r="K1144" s="22" t="s">
        <v>31</v>
      </c>
      <c r="L1144" s="58"/>
      <c r="M1144" s="63"/>
      <c r="N1144" s="43"/>
    </row>
    <row r="1145" spans="10:14" ht="30" customHeight="1">
      <c r="J1145" s="31"/>
      <c r="K1145" s="23" t="s">
        <v>44</v>
      </c>
      <c r="L1145" s="58"/>
      <c r="M1145" s="63"/>
      <c r="N1145" s="71"/>
    </row>
    <row r="1146" spans="10:14" ht="30" customHeight="1">
      <c r="J1146" s="31"/>
      <c r="K1146" s="22" t="s">
        <v>32</v>
      </c>
      <c r="L1146" s="58" t="e">
        <f>+#REF!+#REF!</f>
        <v>#REF!</v>
      </c>
      <c r="M1146" s="63"/>
      <c r="N1146" s="71"/>
    </row>
    <row r="1147" spans="1:27" s="59" customFormat="1" ht="30" customHeight="1">
      <c r="A1147" s="75"/>
      <c r="B1147" s="44"/>
      <c r="C1147" s="45"/>
      <c r="D1147" s="34"/>
      <c r="E1147" s="35"/>
      <c r="F1147" s="47"/>
      <c r="G1147" s="47"/>
      <c r="H1147" s="196"/>
      <c r="I1147" s="191"/>
      <c r="J1147" s="80"/>
      <c r="K1147" s="22" t="s">
        <v>23</v>
      </c>
      <c r="L1147" s="58" t="e">
        <f>#REF!+#REF!+#REF!</f>
        <v>#REF!</v>
      </c>
      <c r="M1147" s="63"/>
      <c r="N1147" s="74"/>
      <c r="O1147" s="56"/>
      <c r="P1147" s="56"/>
      <c r="Q1147" s="56"/>
      <c r="R1147" s="56"/>
      <c r="S1147" s="56"/>
      <c r="T1147" s="56"/>
      <c r="U1147" s="56"/>
      <c r="V1147" s="56"/>
      <c r="W1147" s="56"/>
      <c r="X1147" s="56"/>
      <c r="Y1147" s="56"/>
      <c r="Z1147" s="56"/>
      <c r="AA1147" s="56"/>
    </row>
    <row r="1148" spans="10:13" ht="30" customHeight="1">
      <c r="J1148" s="8"/>
      <c r="K1148" s="23" t="s">
        <v>33</v>
      </c>
      <c r="L1148" s="58" t="e">
        <f>++#REF!</f>
        <v>#REF!</v>
      </c>
      <c r="M1148" s="63"/>
    </row>
    <row r="1149" spans="10:13" ht="30" customHeight="1">
      <c r="J1149" s="29"/>
      <c r="K1149" s="23" t="s">
        <v>48</v>
      </c>
      <c r="L1149" s="56" t="e">
        <f>#REF!</f>
        <v>#REF!</v>
      </c>
      <c r="M1149" s="63"/>
    </row>
    <row r="1150" spans="10:13" ht="30" customHeight="1">
      <c r="J1150" s="29"/>
      <c r="K1150" s="168" t="s">
        <v>78</v>
      </c>
      <c r="M1150" s="63"/>
    </row>
    <row r="1151" spans="10:13" ht="30" customHeight="1">
      <c r="J1151" s="29"/>
      <c r="M1151" s="63"/>
    </row>
    <row r="1152" spans="10:18" ht="30" customHeight="1">
      <c r="J1152" s="8"/>
      <c r="M1152" s="63"/>
      <c r="O1152" s="59"/>
      <c r="P1152" s="59"/>
      <c r="Q1152" s="59"/>
      <c r="R1152" s="59"/>
    </row>
    <row r="1153" spans="10:13" ht="30" customHeight="1">
      <c r="J1153" s="8"/>
      <c r="M1153" s="63"/>
    </row>
    <row r="1154" spans="10:13" ht="30" customHeight="1">
      <c r="J1154" s="29"/>
      <c r="K1154" s="63"/>
      <c r="L1154" s="63"/>
      <c r="M1154" s="63"/>
    </row>
    <row r="1155" spans="10:13" ht="30" customHeight="1">
      <c r="J1155" s="29"/>
      <c r="K1155" s="63"/>
      <c r="L1155" s="63"/>
      <c r="M1155" s="63"/>
    </row>
    <row r="1156" spans="10:13" ht="30" customHeight="1">
      <c r="J1156" s="8"/>
      <c r="K1156" s="63"/>
      <c r="L1156" s="63"/>
      <c r="M1156" s="63"/>
    </row>
    <row r="1157" spans="10:13" ht="30" customHeight="1">
      <c r="J1157" s="8"/>
      <c r="K1157" s="63"/>
      <c r="L1157" s="63"/>
      <c r="M1157" s="63"/>
    </row>
    <row r="1158" spans="10:13" ht="30" customHeight="1">
      <c r="J1158" s="8"/>
      <c r="K1158" s="63"/>
      <c r="L1158" s="63"/>
      <c r="M1158" s="63"/>
    </row>
    <row r="1159" spans="10:13" ht="30" customHeight="1">
      <c r="J1159" s="8"/>
      <c r="K1159" s="63"/>
      <c r="L1159" s="63"/>
      <c r="M1159" s="63"/>
    </row>
    <row r="1160" spans="10:13" ht="30" customHeight="1">
      <c r="J1160" s="8"/>
      <c r="K1160" s="55"/>
      <c r="L1160" s="63"/>
      <c r="M1160" s="63"/>
    </row>
    <row r="1161" spans="10:13" ht="30" customHeight="1">
      <c r="J1161" s="8"/>
      <c r="K1161" s="100"/>
      <c r="L1161" s="63"/>
      <c r="M1161" s="63"/>
    </row>
    <row r="1162" spans="10:18" ht="30" customHeight="1">
      <c r="J1162" s="8"/>
      <c r="K1162" s="100"/>
      <c r="L1162" s="63"/>
      <c r="M1162" s="63"/>
      <c r="O1162" s="59"/>
      <c r="P1162" s="59"/>
      <c r="Q1162" s="59"/>
      <c r="R1162" s="59"/>
    </row>
    <row r="1163" spans="10:18" ht="30" customHeight="1">
      <c r="J1163" s="8"/>
      <c r="K1163" s="100"/>
      <c r="L1163" s="64"/>
      <c r="M1163" s="63"/>
      <c r="O1163" s="59"/>
      <c r="P1163" s="59"/>
      <c r="Q1163" s="59"/>
      <c r="R1163" s="59"/>
    </row>
    <row r="1164" spans="1:27" s="59" customFormat="1" ht="30" customHeight="1">
      <c r="A1164" s="75"/>
      <c r="B1164" s="44"/>
      <c r="C1164" s="45"/>
      <c r="D1164" s="34"/>
      <c r="E1164" s="35"/>
      <c r="F1164" s="47"/>
      <c r="G1164" s="47"/>
      <c r="H1164" s="196"/>
      <c r="I1164" s="191"/>
      <c r="J1164" s="8"/>
      <c r="K1164" s="101"/>
      <c r="L1164" s="64"/>
      <c r="M1164" s="63"/>
      <c r="N1164" s="56"/>
      <c r="O1164" s="56"/>
      <c r="P1164" s="56"/>
      <c r="Q1164" s="56"/>
      <c r="R1164" s="56"/>
      <c r="S1164" s="56"/>
      <c r="T1164" s="56"/>
      <c r="U1164" s="56"/>
      <c r="V1164" s="56"/>
      <c r="W1164" s="56"/>
      <c r="X1164" s="56"/>
      <c r="Y1164" s="56"/>
      <c r="Z1164" s="56"/>
      <c r="AA1164" s="56"/>
    </row>
    <row r="1165" spans="10:13" ht="30" customHeight="1">
      <c r="J1165" s="8"/>
      <c r="K1165" s="101"/>
      <c r="L1165" s="63"/>
      <c r="M1165" s="63"/>
    </row>
    <row r="1166" spans="10:13" ht="30" customHeight="1">
      <c r="J1166" s="8"/>
      <c r="K1166" s="100"/>
      <c r="L1166" s="64"/>
      <c r="M1166" s="63"/>
    </row>
    <row r="1167" spans="10:13" ht="30" customHeight="1">
      <c r="J1167" s="8"/>
      <c r="K1167" s="100"/>
      <c r="L1167" s="64"/>
      <c r="M1167" s="63"/>
    </row>
    <row r="1168" spans="10:13" ht="30" customHeight="1">
      <c r="J1168" s="8"/>
      <c r="K1168" s="100"/>
      <c r="L1168" s="64"/>
      <c r="M1168" s="63"/>
    </row>
    <row r="1169" spans="10:13" ht="30" customHeight="1">
      <c r="J1169" s="8"/>
      <c r="K1169" s="100"/>
      <c r="L1169" s="102"/>
      <c r="M1169" s="63"/>
    </row>
    <row r="1170" spans="10:13" ht="30" customHeight="1">
      <c r="J1170" s="8"/>
      <c r="K1170" s="100"/>
      <c r="L1170" s="63"/>
      <c r="M1170" s="63"/>
    </row>
    <row r="1171" spans="10:13" ht="30" customHeight="1">
      <c r="J1171" s="8"/>
      <c r="M1171" s="63"/>
    </row>
    <row r="1172" spans="10:13" ht="30" customHeight="1">
      <c r="J1172" s="8"/>
      <c r="M1172" s="63"/>
    </row>
    <row r="1173" spans="10:13" ht="30" customHeight="1">
      <c r="J1173" s="8"/>
      <c r="M1173" s="63"/>
    </row>
    <row r="1174" spans="1:27" s="59" customFormat="1" ht="30" customHeight="1">
      <c r="A1174" s="75"/>
      <c r="B1174" s="44"/>
      <c r="C1174" s="45"/>
      <c r="D1174" s="34"/>
      <c r="E1174" s="35"/>
      <c r="F1174" s="47"/>
      <c r="G1174" s="47"/>
      <c r="H1174" s="196"/>
      <c r="I1174" s="191"/>
      <c r="J1174" s="8"/>
      <c r="M1174" s="63"/>
      <c r="N1174" s="56"/>
      <c r="O1174" s="56"/>
      <c r="P1174" s="56"/>
      <c r="Q1174" s="56"/>
      <c r="R1174" s="56"/>
      <c r="S1174" s="56"/>
      <c r="T1174" s="56"/>
      <c r="U1174" s="56"/>
      <c r="V1174" s="56"/>
      <c r="W1174" s="56"/>
      <c r="X1174" s="56"/>
      <c r="Y1174" s="56"/>
      <c r="Z1174" s="56"/>
      <c r="AA1174" s="56"/>
    </row>
    <row r="1175" spans="10:13" ht="30" customHeight="1">
      <c r="J1175" s="8"/>
      <c r="M1175" s="63"/>
    </row>
    <row r="1176" spans="10:13" ht="30" customHeight="1">
      <c r="J1176" s="8"/>
      <c r="M1176" s="63"/>
    </row>
    <row r="1177" spans="1:27" s="32" customFormat="1" ht="30" customHeight="1">
      <c r="A1177" s="75"/>
      <c r="B1177" s="44"/>
      <c r="C1177" s="45"/>
      <c r="D1177" s="34"/>
      <c r="E1177" s="35"/>
      <c r="F1177" s="47"/>
      <c r="G1177" s="47"/>
      <c r="H1177" s="196"/>
      <c r="I1177" s="191"/>
      <c r="J1177" s="8"/>
      <c r="M1177" s="63"/>
      <c r="N1177" s="56"/>
      <c r="O1177" s="56"/>
      <c r="P1177" s="56"/>
      <c r="Q1177" s="56"/>
      <c r="R1177" s="56"/>
      <c r="S1177" s="56"/>
      <c r="T1177" s="56"/>
      <c r="U1177" s="56"/>
      <c r="V1177" s="56"/>
      <c r="W1177" s="56"/>
      <c r="X1177" s="56"/>
      <c r="Y1177" s="56"/>
      <c r="Z1177" s="56"/>
      <c r="AA1177" s="56"/>
    </row>
    <row r="1178" spans="10:13" ht="30" customHeight="1">
      <c r="J1178" s="8"/>
      <c r="M1178" s="63"/>
    </row>
    <row r="1179" spans="10:13" ht="30" customHeight="1">
      <c r="J1179" s="8"/>
      <c r="M1179" s="63"/>
    </row>
    <row r="1180" spans="10:18" ht="30" customHeight="1">
      <c r="J1180" s="8"/>
      <c r="M1180" s="63"/>
      <c r="O1180" s="59"/>
      <c r="P1180" s="59"/>
      <c r="Q1180" s="59"/>
      <c r="R1180" s="59"/>
    </row>
    <row r="1181" spans="10:13" ht="30" customHeight="1">
      <c r="J1181" s="8"/>
      <c r="M1181" s="63"/>
    </row>
    <row r="1182" spans="10:13" ht="30" customHeight="1">
      <c r="J1182" s="8"/>
      <c r="M1182" s="63"/>
    </row>
    <row r="1183" spans="10:13" ht="30" customHeight="1">
      <c r="J1183" s="8"/>
      <c r="M1183" s="63"/>
    </row>
    <row r="1184" spans="10:13" ht="30" customHeight="1">
      <c r="J1184" s="8"/>
      <c r="M1184" s="63"/>
    </row>
    <row r="1185" spans="10:13" ht="30" customHeight="1">
      <c r="J1185" s="8"/>
      <c r="M1185" s="63"/>
    </row>
    <row r="1186" spans="10:13" ht="30" customHeight="1">
      <c r="J1186" s="8"/>
      <c r="M1186" s="63"/>
    </row>
    <row r="1187" spans="10:13" ht="30" customHeight="1">
      <c r="J1187" s="81"/>
      <c r="M1187" s="63"/>
    </row>
    <row r="1188" spans="1:27" s="73" customFormat="1" ht="30" customHeight="1">
      <c r="A1188" s="75"/>
      <c r="B1188" s="44"/>
      <c r="C1188" s="45"/>
      <c r="D1188" s="34"/>
      <c r="E1188" s="35"/>
      <c r="F1188" s="47"/>
      <c r="G1188" s="47"/>
      <c r="H1188" s="196"/>
      <c r="I1188" s="191"/>
      <c r="J1188" s="8"/>
      <c r="M1188" s="63"/>
      <c r="N1188" s="56"/>
      <c r="O1188" s="56"/>
      <c r="P1188" s="56"/>
      <c r="Q1188" s="56"/>
      <c r="R1188" s="56"/>
      <c r="S1188" s="56"/>
      <c r="T1188" s="56"/>
      <c r="U1188" s="56"/>
      <c r="V1188" s="56"/>
      <c r="W1188" s="56"/>
      <c r="X1188" s="56"/>
      <c r="Y1188" s="56"/>
      <c r="Z1188" s="56"/>
      <c r="AA1188" s="56"/>
    </row>
    <row r="1189" spans="10:13" ht="30" customHeight="1">
      <c r="J1189" s="8"/>
      <c r="M1189" s="63"/>
    </row>
    <row r="1190" spans="10:13" ht="30" customHeight="1">
      <c r="J1190" s="8"/>
      <c r="M1190" s="63"/>
    </row>
    <row r="1191" spans="10:13" ht="30" customHeight="1">
      <c r="J1191" s="8"/>
      <c r="M1191" s="63"/>
    </row>
    <row r="1192" spans="10:13" ht="30" customHeight="1">
      <c r="J1192" s="8"/>
      <c r="M1192" s="63"/>
    </row>
    <row r="1193" spans="10:13" ht="30" customHeight="1">
      <c r="J1193" s="8"/>
      <c r="M1193" s="63"/>
    </row>
    <row r="1194" spans="10:13" ht="30" customHeight="1">
      <c r="J1194" s="8"/>
      <c r="M1194" s="63"/>
    </row>
    <row r="1195" spans="10:13" ht="30" customHeight="1">
      <c r="J1195" s="8"/>
      <c r="M1195" s="63"/>
    </row>
    <row r="1196" spans="10:13" ht="30" customHeight="1">
      <c r="J1196" s="8"/>
      <c r="M1196" s="63"/>
    </row>
    <row r="1197" spans="10:13" ht="30" customHeight="1">
      <c r="J1197" s="8"/>
      <c r="M1197" s="63"/>
    </row>
    <row r="1198" spans="10:13" ht="30" customHeight="1">
      <c r="J1198" s="8"/>
      <c r="M1198" s="63"/>
    </row>
    <row r="1199" spans="10:13" ht="30" customHeight="1">
      <c r="J1199" s="8"/>
      <c r="M1199" s="63"/>
    </row>
    <row r="1200" spans="10:13" ht="30" customHeight="1">
      <c r="J1200" s="8"/>
      <c r="M1200" s="63"/>
    </row>
    <row r="1201" spans="10:13" ht="30" customHeight="1">
      <c r="J1201" s="8"/>
      <c r="K1201" s="63"/>
      <c r="L1201" s="63"/>
      <c r="M1201" s="63"/>
    </row>
    <row r="1202" spans="10:13" ht="30" customHeight="1">
      <c r="J1202" s="8"/>
      <c r="M1202" s="63"/>
    </row>
    <row r="1203" spans="10:18" ht="30" customHeight="1">
      <c r="J1203" s="8"/>
      <c r="M1203" s="63"/>
      <c r="O1203" s="59"/>
      <c r="P1203" s="59"/>
      <c r="Q1203" s="59"/>
      <c r="R1203" s="59"/>
    </row>
    <row r="1204" spans="10:13" ht="30" customHeight="1">
      <c r="J1204" s="8"/>
      <c r="M1204" s="63"/>
    </row>
    <row r="1205" spans="10:13" ht="30" customHeight="1">
      <c r="J1205" s="8"/>
      <c r="M1205" s="63"/>
    </row>
    <row r="1206" spans="10:13" ht="30" customHeight="1">
      <c r="J1206" s="8"/>
      <c r="M1206" s="63"/>
    </row>
    <row r="1207" spans="10:13" ht="30" customHeight="1">
      <c r="J1207" s="8"/>
      <c r="M1207" s="63"/>
    </row>
    <row r="1208" spans="10:13" ht="30" customHeight="1">
      <c r="J1208" s="11"/>
      <c r="M1208" s="63"/>
    </row>
    <row r="1209" spans="10:13" ht="30" customHeight="1">
      <c r="J1209" s="66"/>
      <c r="M1209" s="63"/>
    </row>
    <row r="1210" spans="10:13" ht="30" customHeight="1">
      <c r="J1210" s="28"/>
      <c r="M1210" s="63"/>
    </row>
    <row r="1211" spans="10:13" ht="30" customHeight="1">
      <c r="J1211" s="68"/>
      <c r="K1211" t="s">
        <v>65</v>
      </c>
      <c r="M1211" s="63"/>
    </row>
    <row r="1212" spans="10:13" ht="30" customHeight="1">
      <c r="J1212" s="66"/>
      <c r="K1212" s="22" t="s">
        <v>34</v>
      </c>
      <c r="L1212" s="56">
        <f>+D430</f>
        <v>40</v>
      </c>
      <c r="M1212" s="63"/>
    </row>
    <row r="1213" spans="10:13" ht="30" customHeight="1">
      <c r="J1213" s="66"/>
      <c r="K1213" s="23" t="s">
        <v>35</v>
      </c>
      <c r="L1213" s="58" t="e">
        <f>#REF!+D420+D432+#REF!+#REF!</f>
        <v>#REF!</v>
      </c>
      <c r="M1213" s="63"/>
    </row>
    <row r="1214" spans="10:13" ht="30" customHeight="1">
      <c r="J1214" s="66"/>
      <c r="K1214" s="23" t="s">
        <v>41</v>
      </c>
      <c r="L1214" s="58"/>
      <c r="M1214" s="63"/>
    </row>
    <row r="1215" spans="10:13" ht="30" customHeight="1">
      <c r="J1215" s="66"/>
      <c r="K1215" s="24" t="s">
        <v>42</v>
      </c>
      <c r="L1215" s="58" t="e">
        <f>#REF!+#REF!+#REF!</f>
        <v>#REF!</v>
      </c>
      <c r="M1215" s="63"/>
    </row>
    <row r="1216" spans="10:13" ht="30" customHeight="1">
      <c r="J1216" s="66"/>
      <c r="K1216" s="24" t="s">
        <v>37</v>
      </c>
      <c r="L1216" s="58"/>
      <c r="M1216" s="63"/>
    </row>
    <row r="1217" spans="10:13" ht="30" customHeight="1">
      <c r="J1217" s="66"/>
      <c r="K1217" s="23" t="s">
        <v>22</v>
      </c>
      <c r="L1217" s="58" t="e">
        <f>#REF!</f>
        <v>#REF!</v>
      </c>
      <c r="M1217" s="63"/>
    </row>
    <row r="1218" spans="10:13" ht="30" customHeight="1">
      <c r="J1218" s="66"/>
      <c r="K1218" s="23" t="s">
        <v>24</v>
      </c>
      <c r="L1218" s="58" t="e">
        <f>#REF!++#REF!+#REF!+#REF!</f>
        <v>#REF!</v>
      </c>
      <c r="M1218" s="63"/>
    </row>
    <row r="1219" spans="10:27" ht="30" customHeight="1">
      <c r="J1219" s="66"/>
      <c r="K1219" s="23" t="s">
        <v>21</v>
      </c>
      <c r="L1219" s="58"/>
      <c r="M1219" s="63"/>
      <c r="O1219" s="59"/>
      <c r="P1219" s="59"/>
      <c r="Q1219" s="59"/>
      <c r="R1219" s="59"/>
      <c r="V1219" s="32"/>
      <c r="W1219" s="32"/>
      <c r="X1219" s="32"/>
      <c r="Y1219" s="32"/>
      <c r="Z1219" s="32"/>
      <c r="AA1219" s="32"/>
    </row>
    <row r="1220" spans="10:13" ht="30" customHeight="1">
      <c r="J1220" s="66"/>
      <c r="K1220" s="23" t="s">
        <v>25</v>
      </c>
      <c r="L1220" s="58"/>
      <c r="M1220" s="63"/>
    </row>
    <row r="1221" spans="10:13" ht="30" customHeight="1">
      <c r="J1221" s="66"/>
      <c r="K1221" s="23" t="s">
        <v>38</v>
      </c>
      <c r="L1221" s="56">
        <f>C429</f>
        <v>200</v>
      </c>
      <c r="M1221" s="63"/>
    </row>
    <row r="1222" spans="10:13" ht="30" customHeight="1">
      <c r="J1222" s="66"/>
      <c r="K1222" s="23" t="s">
        <v>20</v>
      </c>
      <c r="L1222" s="58" t="e">
        <f>#REF!+#REF!</f>
        <v>#REF!</v>
      </c>
      <c r="M1222" s="63"/>
    </row>
    <row r="1223" spans="10:13" ht="30" customHeight="1">
      <c r="J1223" s="66"/>
      <c r="K1223" s="23" t="s">
        <v>26</v>
      </c>
      <c r="L1223" s="58" t="e">
        <f>#REF!</f>
        <v>#REF!</v>
      </c>
      <c r="M1223" s="63"/>
    </row>
    <row r="1224" spans="10:21" ht="30" customHeight="1">
      <c r="J1224" s="66"/>
      <c r="K1224" s="22" t="s">
        <v>49</v>
      </c>
      <c r="M1224" s="63"/>
      <c r="S1224" s="32"/>
      <c r="T1224" s="32"/>
      <c r="U1224" s="32"/>
    </row>
    <row r="1225" spans="10:13" ht="30" customHeight="1">
      <c r="J1225" s="66"/>
      <c r="K1225" s="23" t="s">
        <v>27</v>
      </c>
      <c r="L1225" s="57" t="e">
        <f>#REF!</f>
        <v>#REF!</v>
      </c>
      <c r="M1225" s="63"/>
    </row>
    <row r="1226" spans="10:21" ht="30" customHeight="1">
      <c r="J1226" s="66"/>
      <c r="K1226" s="22" t="s">
        <v>79</v>
      </c>
      <c r="L1226" s="166"/>
      <c r="M1226" s="63"/>
      <c r="T1226" s="32"/>
      <c r="U1226" s="32"/>
    </row>
    <row r="1227" spans="10:13" ht="30" customHeight="1">
      <c r="J1227" s="66"/>
      <c r="K1227" s="23" t="s">
        <v>43</v>
      </c>
      <c r="L1227" s="58"/>
      <c r="M1227" s="63"/>
    </row>
    <row r="1228" spans="10:13" ht="30" customHeight="1">
      <c r="J1228" s="66"/>
      <c r="K1228" s="22" t="s">
        <v>80</v>
      </c>
      <c r="L1228" s="167"/>
      <c r="M1228" s="63"/>
    </row>
    <row r="1229" spans="10:13" ht="30" customHeight="1">
      <c r="J1229" s="66"/>
      <c r="K1229" s="22" t="s">
        <v>39</v>
      </c>
      <c r="L1229" s="58" t="e">
        <f>#REF!</f>
        <v>#REF!</v>
      </c>
      <c r="M1229" s="63"/>
    </row>
    <row r="1230" spans="10:13" ht="30" customHeight="1">
      <c r="J1230" s="66"/>
      <c r="K1230" s="23" t="s">
        <v>28</v>
      </c>
      <c r="L1230" s="58" t="e">
        <f>#REF!</f>
        <v>#REF!</v>
      </c>
      <c r="M1230" s="63"/>
    </row>
    <row r="1231" spans="10:13" ht="30" customHeight="1">
      <c r="J1231" s="66"/>
      <c r="K1231" s="25" t="s">
        <v>29</v>
      </c>
      <c r="L1231" s="58" t="e">
        <f>#REF!+#REF!</f>
        <v>#REF!</v>
      </c>
      <c r="M1231" s="63"/>
    </row>
    <row r="1232" spans="10:13" ht="30" customHeight="1">
      <c r="J1232" s="66"/>
      <c r="K1232" s="49" t="s">
        <v>50</v>
      </c>
      <c r="L1232" s="58">
        <f>D419</f>
        <v>125</v>
      </c>
      <c r="M1232" s="63"/>
    </row>
    <row r="1233" spans="10:13" ht="30" customHeight="1">
      <c r="J1233" s="66"/>
      <c r="K1233" s="22" t="s">
        <v>30</v>
      </c>
      <c r="L1233" s="58" t="e">
        <f>#REF!</f>
        <v>#REF!</v>
      </c>
      <c r="M1233" s="63"/>
    </row>
    <row r="1234" spans="10:13" ht="30" customHeight="1">
      <c r="J1234" s="66"/>
      <c r="K1234" s="22" t="s">
        <v>31</v>
      </c>
      <c r="L1234" s="58" t="e">
        <f>#REF!+#REF!</f>
        <v>#REF!</v>
      </c>
      <c r="M1234" s="63"/>
    </row>
    <row r="1235" spans="10:13" ht="30" customHeight="1">
      <c r="J1235" s="66"/>
      <c r="K1235" s="23" t="s">
        <v>44</v>
      </c>
      <c r="L1235" s="58"/>
      <c r="M1235" s="63"/>
    </row>
    <row r="1236" spans="10:13" ht="30" customHeight="1">
      <c r="J1236" s="66"/>
      <c r="K1236" s="22" t="s">
        <v>32</v>
      </c>
      <c r="L1236" s="57" t="e">
        <f>+#REF!+#REF!+#REF!+#REF!</f>
        <v>#REF!</v>
      </c>
      <c r="M1236" s="63"/>
    </row>
    <row r="1237" spans="10:13" ht="30" customHeight="1">
      <c r="J1237" s="7"/>
      <c r="K1237" s="22" t="s">
        <v>23</v>
      </c>
      <c r="L1237" s="58"/>
      <c r="M1237" s="63"/>
    </row>
    <row r="1238" spans="10:13" ht="30" customHeight="1">
      <c r="J1238" s="7"/>
      <c r="K1238" s="23" t="s">
        <v>33</v>
      </c>
      <c r="L1238" s="58" t="e">
        <f>+#REF!</f>
        <v>#REF!</v>
      </c>
      <c r="M1238" s="63"/>
    </row>
    <row r="1239" spans="10:13" ht="30" customHeight="1">
      <c r="J1239" s="8"/>
      <c r="K1239" s="23" t="s">
        <v>48</v>
      </c>
      <c r="L1239" s="57"/>
      <c r="M1239" s="63"/>
    </row>
    <row r="1240" spans="10:13" ht="30" customHeight="1">
      <c r="J1240" s="8"/>
      <c r="K1240" s="168" t="s">
        <v>78</v>
      </c>
      <c r="L1240" s="32"/>
      <c r="M1240" s="63"/>
    </row>
    <row r="1241" spans="10:13" ht="30" customHeight="1">
      <c r="J1241" s="8"/>
      <c r="M1241" s="63"/>
    </row>
    <row r="1242" spans="10:13" ht="30" customHeight="1">
      <c r="J1242" s="8"/>
      <c r="M1242" s="63"/>
    </row>
    <row r="1243" spans="10:21" ht="30" customHeight="1">
      <c r="J1243" s="8"/>
      <c r="M1243" s="63"/>
      <c r="T1243" s="70"/>
      <c r="U1243" s="70"/>
    </row>
    <row r="1244" spans="10:21" ht="30" customHeight="1">
      <c r="J1244" s="8"/>
      <c r="M1244" s="63"/>
      <c r="T1244" s="70"/>
      <c r="U1244" s="70"/>
    </row>
    <row r="1245" spans="10:13" ht="30" customHeight="1">
      <c r="J1245" s="8"/>
      <c r="M1245" s="63"/>
    </row>
    <row r="1246" spans="10:13" ht="30" customHeight="1">
      <c r="J1246" s="8"/>
      <c r="M1246" s="63"/>
    </row>
    <row r="1247" spans="10:13" ht="30" customHeight="1">
      <c r="J1247" s="8"/>
      <c r="M1247" s="63"/>
    </row>
    <row r="1248" spans="10:13" ht="30" customHeight="1">
      <c r="J1248" s="8"/>
      <c r="M1248" s="63"/>
    </row>
    <row r="1249" spans="10:13" ht="30" customHeight="1">
      <c r="J1249" s="8"/>
      <c r="M1249" s="63"/>
    </row>
    <row r="1250" spans="10:13" ht="30" customHeight="1">
      <c r="J1250" s="8"/>
      <c r="M1250" s="63"/>
    </row>
    <row r="1251" spans="10:13" ht="30" customHeight="1">
      <c r="J1251" s="8"/>
      <c r="M1251" s="63"/>
    </row>
    <row r="1252" spans="10:27" ht="30" customHeight="1">
      <c r="J1252" s="8"/>
      <c r="M1252" s="63"/>
      <c r="V1252" s="59"/>
      <c r="W1252" s="59"/>
      <c r="X1252" s="59"/>
      <c r="Y1252" s="59"/>
      <c r="Z1252" s="59"/>
      <c r="AA1252" s="59"/>
    </row>
    <row r="1253" spans="10:13" ht="30" customHeight="1">
      <c r="J1253" s="8"/>
      <c r="M1253" s="63"/>
    </row>
    <row r="1254" spans="10:13" ht="30" customHeight="1">
      <c r="J1254" s="8"/>
      <c r="M1254" s="63"/>
    </row>
    <row r="1255" spans="10:25" ht="30" customHeight="1">
      <c r="J1255" s="8"/>
      <c r="M1255" s="63"/>
      <c r="Q1255" s="288" t="s">
        <v>315</v>
      </c>
      <c r="R1255" s="288"/>
      <c r="S1255" s="288"/>
      <c r="T1255" s="208">
        <v>180</v>
      </c>
      <c r="U1255" s="209">
        <v>3.8</v>
      </c>
      <c r="V1255" s="209">
        <v>3.4</v>
      </c>
      <c r="W1255" s="209">
        <v>41.1</v>
      </c>
      <c r="X1255" s="209">
        <f>U1255*4+V1255*9+W1255*4</f>
        <v>210.2</v>
      </c>
      <c r="Y1255" s="210" t="s">
        <v>95</v>
      </c>
    </row>
    <row r="1256" spans="10:25" ht="30" customHeight="1">
      <c r="J1256" s="8"/>
      <c r="M1256" s="63"/>
      <c r="Q1256" s="207" t="s">
        <v>36</v>
      </c>
      <c r="R1256" s="213">
        <v>64</v>
      </c>
      <c r="S1256" s="213">
        <v>64</v>
      </c>
      <c r="T1256" s="208"/>
      <c r="U1256" s="209"/>
      <c r="V1256" s="209"/>
      <c r="W1256" s="209"/>
      <c r="X1256" s="209"/>
      <c r="Y1256" s="210"/>
    </row>
    <row r="1257" spans="10:25" ht="30" customHeight="1">
      <c r="J1257" s="8"/>
      <c r="M1257" s="63"/>
      <c r="Q1257" s="204" t="s">
        <v>45</v>
      </c>
      <c r="R1257" s="203">
        <v>4</v>
      </c>
      <c r="S1257" s="203">
        <v>4</v>
      </c>
      <c r="T1257" s="203"/>
      <c r="U1257" s="211"/>
      <c r="V1257" s="211"/>
      <c r="W1257" s="211"/>
      <c r="X1257" s="211"/>
      <c r="Y1257" s="212"/>
    </row>
    <row r="1258" spans="10:13" ht="30" customHeight="1">
      <c r="J1258" s="8"/>
      <c r="M1258" s="63"/>
    </row>
    <row r="1259" spans="10:21" ht="30" customHeight="1">
      <c r="J1259" s="8"/>
      <c r="M1259" s="63"/>
      <c r="T1259" s="32"/>
      <c r="U1259" s="32"/>
    </row>
    <row r="1260" spans="10:13" ht="30" customHeight="1">
      <c r="J1260" s="8"/>
      <c r="M1260" s="63"/>
    </row>
    <row r="1261" spans="10:13" ht="30" customHeight="1">
      <c r="J1261" s="8"/>
      <c r="M1261" s="63"/>
    </row>
    <row r="1262" spans="10:13" ht="30" customHeight="1">
      <c r="J1262" s="8"/>
      <c r="M1262" s="63"/>
    </row>
    <row r="1263" spans="10:27" ht="30" customHeight="1">
      <c r="J1263" s="8"/>
      <c r="M1263" s="63"/>
      <c r="V1263" s="32"/>
      <c r="W1263" s="32"/>
      <c r="X1263" s="32"/>
      <c r="Y1263" s="32"/>
      <c r="Z1263" s="32"/>
      <c r="AA1263" s="32"/>
    </row>
    <row r="1264" spans="10:13" ht="30" customHeight="1">
      <c r="J1264" s="8"/>
      <c r="M1264" s="63"/>
    </row>
    <row r="1265" spans="10:13" ht="30" customHeight="1">
      <c r="J1265" s="8"/>
      <c r="M1265" s="63"/>
    </row>
    <row r="1266" spans="10:13" ht="30" customHeight="1">
      <c r="J1266" s="8"/>
      <c r="M1266" s="63"/>
    </row>
    <row r="1267" spans="10:13" ht="30" customHeight="1">
      <c r="J1267" s="8"/>
      <c r="M1267" s="63"/>
    </row>
    <row r="1268" spans="10:13" ht="30" customHeight="1">
      <c r="J1268" s="8"/>
      <c r="K1268" s="63"/>
      <c r="L1268" s="63"/>
      <c r="M1268" s="63"/>
    </row>
    <row r="1269" spans="10:13" ht="30" customHeight="1">
      <c r="J1269" s="8"/>
      <c r="K1269" s="63"/>
      <c r="L1269" s="63"/>
      <c r="M1269" s="63"/>
    </row>
    <row r="1270" spans="10:13" ht="30" customHeight="1">
      <c r="J1270" s="8"/>
      <c r="K1270" s="63"/>
      <c r="L1270" s="63"/>
      <c r="M1270" s="63"/>
    </row>
    <row r="1271" spans="10:27" ht="30" customHeight="1">
      <c r="J1271" s="8"/>
      <c r="K1271" s="63"/>
      <c r="L1271" s="63"/>
      <c r="M1271" s="63"/>
      <c r="V1271" s="32"/>
      <c r="W1271" s="32"/>
      <c r="X1271" s="32"/>
      <c r="Y1271" s="32"/>
      <c r="Z1271" s="32"/>
      <c r="AA1271" s="32"/>
    </row>
    <row r="1272" spans="10:13" ht="30" customHeight="1">
      <c r="J1272" s="8"/>
      <c r="K1272" s="63"/>
      <c r="L1272" s="63"/>
      <c r="M1272" s="63"/>
    </row>
    <row r="1273" spans="10:13" ht="30" customHeight="1">
      <c r="J1273" s="8"/>
      <c r="K1273" s="63"/>
      <c r="L1273" s="63"/>
      <c r="M1273" s="63"/>
    </row>
    <row r="1274" spans="10:13" ht="30" customHeight="1">
      <c r="J1274" s="8"/>
      <c r="K1274" s="63"/>
      <c r="L1274" s="63"/>
      <c r="M1274" s="63"/>
    </row>
    <row r="1275" spans="10:13" ht="30" customHeight="1">
      <c r="J1275" s="8"/>
      <c r="K1275" s="63"/>
      <c r="L1275" s="63"/>
      <c r="M1275" s="63"/>
    </row>
    <row r="1276" spans="10:13" ht="30" customHeight="1">
      <c r="J1276" s="8"/>
      <c r="K1276" s="63"/>
      <c r="L1276" s="63"/>
      <c r="M1276" s="63"/>
    </row>
    <row r="1277" spans="10:13" ht="30" customHeight="1">
      <c r="J1277" s="8"/>
      <c r="K1277" s="100"/>
      <c r="L1277" s="63"/>
      <c r="M1277" s="63"/>
    </row>
    <row r="1278" spans="10:13" ht="30" customHeight="1">
      <c r="J1278" s="8"/>
      <c r="K1278" s="100"/>
      <c r="L1278" s="64"/>
      <c r="M1278" s="63"/>
    </row>
    <row r="1279" spans="10:13" ht="30" customHeight="1">
      <c r="J1279" s="8"/>
      <c r="K1279" s="100"/>
      <c r="L1279" s="102"/>
      <c r="M1279" s="63"/>
    </row>
    <row r="1280" spans="10:21" ht="30" customHeight="1">
      <c r="J1280" s="8"/>
      <c r="K1280" s="101"/>
      <c r="L1280" s="64"/>
      <c r="M1280" s="63"/>
      <c r="S1280" s="59"/>
      <c r="T1280" s="59"/>
      <c r="U1280" s="59"/>
    </row>
    <row r="1281" spans="10:13" ht="30" customHeight="1">
      <c r="J1281" s="8"/>
      <c r="K1281" s="101"/>
      <c r="L1281" s="63"/>
      <c r="M1281" s="63"/>
    </row>
    <row r="1282" spans="10:13" ht="30" customHeight="1">
      <c r="J1282" s="8"/>
      <c r="K1282" s="100"/>
      <c r="L1282" s="64"/>
      <c r="M1282" s="63"/>
    </row>
    <row r="1283" spans="10:13" ht="30" customHeight="1">
      <c r="J1283" s="8"/>
      <c r="K1283" s="100"/>
      <c r="L1283" s="64"/>
      <c r="M1283" s="63"/>
    </row>
    <row r="1284" spans="10:13" ht="30" customHeight="1">
      <c r="J1284" s="8"/>
      <c r="K1284" s="100"/>
      <c r="L1284" s="63"/>
      <c r="M1284" s="63"/>
    </row>
    <row r="1285" spans="10:13" ht="30" customHeight="1">
      <c r="J1285" s="8"/>
      <c r="M1285" s="63"/>
    </row>
    <row r="1286" spans="10:13" ht="30" customHeight="1">
      <c r="J1286" s="8"/>
      <c r="M1286" s="63"/>
    </row>
    <row r="1287" spans="10:13" ht="30" customHeight="1">
      <c r="J1287" s="8"/>
      <c r="M1287" s="63"/>
    </row>
    <row r="1288" spans="10:13" ht="30" customHeight="1">
      <c r="J1288" s="8"/>
      <c r="M1288" s="63"/>
    </row>
    <row r="1289" spans="10:13" ht="30" customHeight="1">
      <c r="J1289" s="8"/>
      <c r="M1289" s="63"/>
    </row>
    <row r="1290" spans="10:13" ht="30" customHeight="1">
      <c r="J1290" s="8"/>
      <c r="M1290" s="63"/>
    </row>
    <row r="1291" spans="10:13" ht="30" customHeight="1">
      <c r="J1291" s="8"/>
      <c r="M1291" s="63"/>
    </row>
    <row r="1292" spans="10:21" ht="30" customHeight="1">
      <c r="J1292" s="8"/>
      <c r="M1292" s="63"/>
      <c r="S1292" s="59"/>
      <c r="T1292" s="59"/>
      <c r="U1292" s="59"/>
    </row>
    <row r="1293" spans="10:13" ht="30" customHeight="1">
      <c r="J1293" s="29"/>
      <c r="M1293" s="63"/>
    </row>
    <row r="1294" spans="10:13" ht="30" customHeight="1">
      <c r="J1294" s="8"/>
      <c r="M1294" s="63"/>
    </row>
    <row r="1295" spans="10:13" ht="30" customHeight="1">
      <c r="J1295" s="29"/>
      <c r="M1295" s="63"/>
    </row>
    <row r="1296" spans="1:27" s="32" customFormat="1" ht="30" customHeight="1">
      <c r="A1296" s="75"/>
      <c r="B1296" s="44"/>
      <c r="C1296" s="45"/>
      <c r="D1296" s="34"/>
      <c r="E1296" s="35"/>
      <c r="F1296" s="47"/>
      <c r="G1296" s="47"/>
      <c r="H1296" s="196"/>
      <c r="I1296" s="191"/>
      <c r="J1296" s="8"/>
      <c r="M1296" s="63"/>
      <c r="N1296" s="56"/>
      <c r="O1296" s="56"/>
      <c r="P1296" s="56"/>
      <c r="Q1296" s="56"/>
      <c r="R1296" s="56"/>
      <c r="S1296" s="56"/>
      <c r="T1296" s="56"/>
      <c r="U1296" s="56"/>
      <c r="V1296" s="56"/>
      <c r="W1296" s="56"/>
      <c r="X1296" s="56"/>
      <c r="Y1296" s="56"/>
      <c r="Z1296" s="56"/>
      <c r="AA1296" s="56"/>
    </row>
    <row r="1297" spans="10:13" ht="30" customHeight="1">
      <c r="J1297" s="8"/>
      <c r="M1297" s="63"/>
    </row>
    <row r="1298" spans="10:13" ht="30" customHeight="1">
      <c r="J1298" s="8"/>
      <c r="M1298" s="63"/>
    </row>
    <row r="1299" spans="10:13" ht="30" customHeight="1">
      <c r="J1299" s="8"/>
      <c r="M1299" s="63"/>
    </row>
    <row r="1300" spans="10:13" ht="30" customHeight="1">
      <c r="J1300" s="8"/>
      <c r="K1300" t="s">
        <v>66</v>
      </c>
      <c r="M1300" s="63"/>
    </row>
    <row r="1301" spans="10:18" ht="30" customHeight="1">
      <c r="J1301" s="8"/>
      <c r="K1301" s="22" t="s">
        <v>34</v>
      </c>
      <c r="L1301" s="56">
        <f>+D443+D455</f>
        <v>60</v>
      </c>
      <c r="M1301" s="63"/>
      <c r="N1301" s="32"/>
      <c r="O1301" s="32"/>
      <c r="P1301" s="32"/>
      <c r="Q1301" s="32"/>
      <c r="R1301" s="32"/>
    </row>
    <row r="1302" spans="10:13" ht="30" customHeight="1">
      <c r="J1302" s="8"/>
      <c r="K1302" s="23" t="s">
        <v>35</v>
      </c>
      <c r="L1302" s="58" t="e">
        <f>#REF!+D445+#REF!+D457</f>
        <v>#REF!</v>
      </c>
      <c r="M1302" s="63"/>
    </row>
    <row r="1303" spans="10:17" ht="30" customHeight="1">
      <c r="J1303" s="8"/>
      <c r="K1303" s="23" t="s">
        <v>41</v>
      </c>
      <c r="L1303" s="58" t="e">
        <f>#REF!</f>
        <v>#REF!</v>
      </c>
      <c r="M1303" s="63"/>
      <c r="N1303" s="32"/>
      <c r="O1303" s="32"/>
      <c r="P1303" s="32"/>
      <c r="Q1303" s="32"/>
    </row>
    <row r="1304" spans="10:13" ht="30" customHeight="1">
      <c r="J1304" s="8"/>
      <c r="K1304" s="24" t="s">
        <v>42</v>
      </c>
      <c r="L1304" s="58"/>
      <c r="M1304" s="63"/>
    </row>
    <row r="1305" spans="10:13" ht="30" customHeight="1">
      <c r="J1305" s="8"/>
      <c r="K1305" s="24" t="s">
        <v>37</v>
      </c>
      <c r="L1305" s="58" t="e">
        <f>#REF!</f>
        <v>#REF!</v>
      </c>
      <c r="M1305" s="63"/>
    </row>
    <row r="1306" spans="10:13" ht="30" customHeight="1">
      <c r="J1306" s="8"/>
      <c r="K1306" s="23" t="s">
        <v>22</v>
      </c>
      <c r="L1306" s="58" t="e">
        <f>#REF!+#REF!+#REF!</f>
        <v>#REF!</v>
      </c>
      <c r="M1306" s="63"/>
    </row>
    <row r="1307" spans="10:13" ht="30" customHeight="1">
      <c r="J1307" s="8"/>
      <c r="K1307" s="23" t="s">
        <v>24</v>
      </c>
      <c r="L1307" s="58" t="e">
        <f>#REF!+#REF!+#REF!+#REF!+#REF!+#REF!</f>
        <v>#REF!</v>
      </c>
      <c r="M1307" s="63"/>
    </row>
    <row r="1308" spans="10:13" ht="30" customHeight="1">
      <c r="J1308" s="8"/>
      <c r="K1308" s="23" t="s">
        <v>21</v>
      </c>
      <c r="L1308" s="58" t="e">
        <f>#REF!+D442</f>
        <v>#REF!</v>
      </c>
      <c r="M1308" s="63"/>
    </row>
    <row r="1309" spans="10:13" ht="30" customHeight="1">
      <c r="J1309" s="8"/>
      <c r="K1309" s="23" t="s">
        <v>25</v>
      </c>
      <c r="L1309" s="57"/>
      <c r="M1309" s="63"/>
    </row>
    <row r="1310" spans="10:13" ht="30" customHeight="1">
      <c r="J1310" s="8"/>
      <c r="K1310" s="23" t="s">
        <v>38</v>
      </c>
      <c r="M1310" s="63"/>
    </row>
    <row r="1311" spans="10:13" ht="30" customHeight="1">
      <c r="J1311" s="8"/>
      <c r="K1311" s="23" t="s">
        <v>20</v>
      </c>
      <c r="L1311" s="57" t="e">
        <f>#REF!+#REF!+#REF!</f>
        <v>#REF!</v>
      </c>
      <c r="M1311" s="63"/>
    </row>
    <row r="1312" spans="10:13" ht="30" customHeight="1">
      <c r="J1312" s="8"/>
      <c r="K1312" s="23" t="s">
        <v>26</v>
      </c>
      <c r="M1312" s="63"/>
    </row>
    <row r="1313" spans="10:13" ht="30" customHeight="1">
      <c r="J1313" s="8"/>
      <c r="K1313" s="22" t="s">
        <v>49</v>
      </c>
      <c r="M1313" s="63"/>
    </row>
    <row r="1314" spans="10:13" ht="30" customHeight="1">
      <c r="J1314" s="8"/>
      <c r="K1314" s="23" t="s">
        <v>27</v>
      </c>
      <c r="M1314" s="63"/>
    </row>
    <row r="1315" spans="10:13" ht="30" customHeight="1">
      <c r="J1315" s="8"/>
      <c r="K1315" s="23" t="s">
        <v>77</v>
      </c>
      <c r="L1315" s="56" t="e">
        <f>#REF!</f>
        <v>#REF!</v>
      </c>
      <c r="M1315" s="63"/>
    </row>
    <row r="1316" spans="10:13" ht="30" customHeight="1">
      <c r="J1316" s="8"/>
      <c r="K1316" s="23" t="s">
        <v>43</v>
      </c>
      <c r="L1316" s="58" t="e">
        <f>#REF!+#REF!</f>
        <v>#REF!</v>
      </c>
      <c r="M1316" s="63"/>
    </row>
    <row r="1317" spans="10:13" ht="30" customHeight="1">
      <c r="J1317" s="8"/>
      <c r="K1317" s="22" t="s">
        <v>39</v>
      </c>
      <c r="L1317" s="58"/>
      <c r="M1317" s="63"/>
    </row>
    <row r="1318" spans="10:13" ht="30" customHeight="1">
      <c r="J1318" s="8"/>
      <c r="K1318" s="22" t="s">
        <v>40</v>
      </c>
      <c r="M1318" s="63"/>
    </row>
    <row r="1319" spans="10:13" ht="30" customHeight="1">
      <c r="J1319" s="8"/>
      <c r="K1319" s="23" t="s">
        <v>28</v>
      </c>
      <c r="L1319" s="58"/>
      <c r="M1319" s="63"/>
    </row>
    <row r="1320" spans="10:17" ht="30" customHeight="1">
      <c r="J1320" s="8"/>
      <c r="K1320" s="25" t="s">
        <v>29</v>
      </c>
      <c r="L1320" s="58" t="e">
        <f>#REF!</f>
        <v>#REF!</v>
      </c>
      <c r="M1320" s="63"/>
      <c r="O1320" s="70"/>
      <c r="P1320" s="70"/>
      <c r="Q1320" s="70"/>
    </row>
    <row r="1321" spans="10:18" ht="30" customHeight="1">
      <c r="J1321" s="8"/>
      <c r="K1321" s="49" t="s">
        <v>50</v>
      </c>
      <c r="L1321" s="58"/>
      <c r="M1321" s="63"/>
      <c r="O1321" s="70"/>
      <c r="P1321" s="70"/>
      <c r="Q1321" s="70"/>
      <c r="R1321" s="100"/>
    </row>
    <row r="1322" spans="10:13" ht="30" customHeight="1">
      <c r="J1322" s="8"/>
      <c r="K1322" s="22" t="s">
        <v>30</v>
      </c>
      <c r="L1322" s="58"/>
      <c r="M1322" s="63"/>
    </row>
    <row r="1323" spans="10:13" ht="30" customHeight="1">
      <c r="J1323" s="11"/>
      <c r="K1323" s="22" t="s">
        <v>31</v>
      </c>
      <c r="L1323" s="58" t="e">
        <f>#REF!+#REF!</f>
        <v>#REF!</v>
      </c>
      <c r="M1323" s="63"/>
    </row>
    <row r="1324" spans="10:13" ht="30" customHeight="1">
      <c r="J1324" s="11"/>
      <c r="K1324" s="23" t="s">
        <v>44</v>
      </c>
      <c r="L1324" s="58" t="e">
        <f>#REF!</f>
        <v>#REF!</v>
      </c>
      <c r="M1324" s="63"/>
    </row>
    <row r="1325" spans="10:13" ht="30" customHeight="1">
      <c r="J1325" s="66"/>
      <c r="K1325" s="22" t="s">
        <v>32</v>
      </c>
      <c r="L1325" s="58" t="e">
        <f>#REF!+#REF!</f>
        <v>#REF!</v>
      </c>
      <c r="M1325" s="63"/>
    </row>
    <row r="1326" spans="10:13" ht="30" customHeight="1">
      <c r="J1326" s="8"/>
      <c r="K1326" s="22" t="s">
        <v>23</v>
      </c>
      <c r="L1326" s="58" t="e">
        <f>#REF!+#REF!+#REF!</f>
        <v>#REF!</v>
      </c>
      <c r="M1326" s="63"/>
    </row>
    <row r="1327" spans="10:13" ht="30" customHeight="1">
      <c r="J1327" s="8"/>
      <c r="K1327" s="23" t="s">
        <v>33</v>
      </c>
      <c r="L1327" s="58" t="e">
        <f>#REF!</f>
        <v>#REF!</v>
      </c>
      <c r="M1327" s="63"/>
    </row>
    <row r="1328" spans="10:13" ht="30" customHeight="1">
      <c r="J1328" s="29"/>
      <c r="K1328" s="23" t="s">
        <v>48</v>
      </c>
      <c r="M1328" s="63"/>
    </row>
    <row r="1329" spans="1:27" s="59" customFormat="1" ht="30" customHeight="1">
      <c r="A1329" s="75"/>
      <c r="B1329" s="44"/>
      <c r="C1329" s="45"/>
      <c r="D1329" s="34"/>
      <c r="E1329" s="35"/>
      <c r="F1329" s="47"/>
      <c r="G1329" s="47"/>
      <c r="H1329" s="196"/>
      <c r="I1329" s="191"/>
      <c r="J1329" s="8"/>
      <c r="K1329" s="138" t="s">
        <v>78</v>
      </c>
      <c r="L1329" s="234" t="e">
        <f>#REF!</f>
        <v>#REF!</v>
      </c>
      <c r="M1329" s="63"/>
      <c r="N1329" s="56"/>
      <c r="O1329" s="56"/>
      <c r="P1329" s="56"/>
      <c r="Q1329" s="56"/>
      <c r="R1329" s="56"/>
      <c r="S1329" s="56"/>
      <c r="T1329" s="56"/>
      <c r="U1329" s="56"/>
      <c r="V1329" s="56"/>
      <c r="W1329" s="56"/>
      <c r="X1329" s="56"/>
      <c r="Y1329" s="56"/>
      <c r="Z1329" s="56"/>
      <c r="AA1329" s="56"/>
    </row>
    <row r="1330" spans="10:13" ht="30" customHeight="1">
      <c r="J1330" s="8"/>
      <c r="M1330" s="63"/>
    </row>
    <row r="1331" spans="10:13" ht="30" customHeight="1">
      <c r="J1331" s="8"/>
      <c r="M1331" s="63"/>
    </row>
    <row r="1332" spans="10:13" ht="30" customHeight="1">
      <c r="J1332" s="8"/>
      <c r="M1332" s="63"/>
    </row>
    <row r="1333" spans="10:13" ht="30" customHeight="1">
      <c r="J1333" s="8"/>
      <c r="M1333" s="63"/>
    </row>
    <row r="1334" spans="10:13" ht="30" customHeight="1">
      <c r="J1334" s="8"/>
      <c r="M1334" s="63"/>
    </row>
    <row r="1335" spans="10:13" ht="30" customHeight="1">
      <c r="J1335" s="8"/>
      <c r="M1335" s="63"/>
    </row>
    <row r="1336" spans="10:27" ht="30" customHeight="1">
      <c r="J1336" s="8"/>
      <c r="M1336" s="63"/>
      <c r="N1336" s="32"/>
      <c r="V1336" s="32"/>
      <c r="W1336" s="32"/>
      <c r="X1336" s="32"/>
      <c r="Y1336" s="32"/>
      <c r="Z1336" s="32"/>
      <c r="AA1336" s="32"/>
    </row>
    <row r="1337" spans="10:13" ht="30" customHeight="1">
      <c r="J1337" s="8"/>
      <c r="M1337" s="63"/>
    </row>
    <row r="1338" spans="10:13" ht="30" customHeight="1">
      <c r="J1338" s="8"/>
      <c r="M1338" s="63"/>
    </row>
    <row r="1339" spans="10:13" ht="30" customHeight="1">
      <c r="J1339" s="8"/>
      <c r="M1339" s="63"/>
    </row>
    <row r="1340" spans="1:27" s="32" customFormat="1" ht="30" customHeight="1">
      <c r="A1340" s="75"/>
      <c r="B1340" s="44"/>
      <c r="C1340" s="45"/>
      <c r="D1340" s="34"/>
      <c r="E1340" s="35"/>
      <c r="F1340" s="47"/>
      <c r="G1340" s="47"/>
      <c r="H1340" s="196"/>
      <c r="I1340" s="191"/>
      <c r="J1340" s="8"/>
      <c r="M1340" s="63"/>
      <c r="N1340" s="56"/>
      <c r="O1340" s="56"/>
      <c r="P1340" s="56"/>
      <c r="Q1340" s="56"/>
      <c r="R1340" s="56"/>
      <c r="S1340" s="56"/>
      <c r="T1340" s="56"/>
      <c r="U1340" s="56"/>
      <c r="V1340" s="56"/>
      <c r="W1340" s="56"/>
      <c r="X1340" s="56"/>
      <c r="Y1340" s="56"/>
      <c r="Z1340" s="56"/>
      <c r="AA1340" s="56"/>
    </row>
    <row r="1341" spans="10:13" ht="30" customHeight="1">
      <c r="J1341" s="8"/>
      <c r="K1341" s="99" t="s">
        <v>67</v>
      </c>
      <c r="L1341" s="32"/>
      <c r="M1341" s="63"/>
    </row>
    <row r="1342" spans="10:27" ht="30" customHeight="1">
      <c r="J1342" s="8"/>
      <c r="K1342" s="22" t="s">
        <v>34</v>
      </c>
      <c r="L1342" s="58">
        <f>+D471+D482</f>
        <v>80</v>
      </c>
      <c r="M1342" s="63"/>
      <c r="S1342" s="32"/>
      <c r="T1342" s="32"/>
      <c r="U1342" s="32"/>
      <c r="V1342" s="59"/>
      <c r="W1342" s="59"/>
      <c r="X1342" s="59"/>
      <c r="Y1342" s="59"/>
      <c r="Z1342" s="59"/>
      <c r="AA1342" s="59"/>
    </row>
    <row r="1343" spans="10:13" ht="30" customHeight="1">
      <c r="J1343" s="8"/>
      <c r="K1343" s="23" t="s">
        <v>35</v>
      </c>
      <c r="L1343" s="58" t="e">
        <f>+#REF!+D473+D482</f>
        <v>#REF!</v>
      </c>
      <c r="M1343" s="63"/>
    </row>
    <row r="1344" spans="10:13" ht="30" customHeight="1">
      <c r="J1344" s="8"/>
      <c r="K1344" s="23" t="s">
        <v>41</v>
      </c>
      <c r="L1344" s="58" t="e">
        <f>+#REF!</f>
        <v>#REF!</v>
      </c>
      <c r="M1344" s="63"/>
    </row>
    <row r="1345" spans="10:13" ht="30" customHeight="1">
      <c r="J1345" s="8"/>
      <c r="K1345" s="24" t="s">
        <v>42</v>
      </c>
      <c r="L1345" s="58" t="e">
        <f>#REF!</f>
        <v>#REF!</v>
      </c>
      <c r="M1345" s="63"/>
    </row>
    <row r="1346" spans="10:13" ht="30" customHeight="1">
      <c r="J1346" s="8"/>
      <c r="K1346" s="24" t="s">
        <v>37</v>
      </c>
      <c r="L1346" s="58"/>
      <c r="M1346" s="63"/>
    </row>
    <row r="1347" spans="10:13" ht="30" customHeight="1">
      <c r="J1347" s="8"/>
      <c r="K1347" s="23" t="s">
        <v>22</v>
      </c>
      <c r="L1347" s="58" t="e">
        <f>#REF!+#REF!</f>
        <v>#REF!</v>
      </c>
      <c r="M1347" s="63"/>
    </row>
    <row r="1348" spans="1:27" s="32" customFormat="1" ht="30" customHeight="1">
      <c r="A1348" s="75"/>
      <c r="B1348" s="44"/>
      <c r="C1348" s="45"/>
      <c r="D1348" s="34"/>
      <c r="E1348" s="35"/>
      <c r="F1348" s="47"/>
      <c r="G1348" s="47"/>
      <c r="H1348" s="196"/>
      <c r="I1348" s="191"/>
      <c r="J1348" s="8"/>
      <c r="K1348" s="23" t="s">
        <v>24</v>
      </c>
      <c r="L1348" s="58" t="e">
        <f>C464++#REF!++#REF!+#REF!+#REF!+#REF!+#REF!+#REF!+#REF!+#REF!</f>
        <v>#REF!</v>
      </c>
      <c r="M1348" s="63"/>
      <c r="N1348" s="56"/>
      <c r="O1348" s="56"/>
      <c r="P1348" s="56"/>
      <c r="Q1348" s="56"/>
      <c r="R1348" s="56"/>
      <c r="S1348" s="56"/>
      <c r="T1348" s="56"/>
      <c r="U1348" s="56"/>
      <c r="V1348" s="56"/>
      <c r="W1348" s="56"/>
      <c r="X1348" s="56"/>
      <c r="Y1348" s="56"/>
      <c r="Z1348" s="56"/>
      <c r="AA1348" s="56"/>
    </row>
    <row r="1349" spans="10:13" ht="30" customHeight="1">
      <c r="J1349" s="8"/>
      <c r="K1349" s="23" t="s">
        <v>21</v>
      </c>
      <c r="L1349" s="56" t="e">
        <f>D470+#REF!</f>
        <v>#REF!</v>
      </c>
      <c r="M1349" s="63"/>
    </row>
    <row r="1350" spans="10:13" ht="30" customHeight="1">
      <c r="J1350" s="8"/>
      <c r="K1350" s="23" t="s">
        <v>25</v>
      </c>
      <c r="L1350" s="58"/>
      <c r="M1350" s="63"/>
    </row>
    <row r="1351" spans="10:13" ht="30" customHeight="1">
      <c r="J1351" s="8"/>
      <c r="K1351" s="23" t="s">
        <v>38</v>
      </c>
      <c r="L1351" s="56">
        <f>C469</f>
        <v>200</v>
      </c>
      <c r="M1351" s="63"/>
    </row>
    <row r="1352" spans="10:13" ht="30" customHeight="1">
      <c r="J1352" s="8"/>
      <c r="K1352" s="23" t="s">
        <v>20</v>
      </c>
      <c r="L1352" s="58" t="e">
        <f>#REF!+#REF!</f>
        <v>#REF!</v>
      </c>
      <c r="M1352" s="63"/>
    </row>
    <row r="1353" spans="10:21" ht="30" customHeight="1">
      <c r="J1353" s="8"/>
      <c r="K1353" s="23" t="s">
        <v>26</v>
      </c>
      <c r="M1353" s="63"/>
      <c r="S1353" s="59"/>
      <c r="T1353" s="59"/>
      <c r="U1353" s="59"/>
    </row>
    <row r="1354" spans="10:13" ht="30" customHeight="1">
      <c r="J1354" s="9"/>
      <c r="K1354" s="22" t="s">
        <v>49</v>
      </c>
      <c r="L1354" s="58"/>
      <c r="M1354" s="63"/>
    </row>
    <row r="1355" spans="10:13" ht="30" customHeight="1">
      <c r="J1355" s="9"/>
      <c r="K1355" s="23" t="s">
        <v>27</v>
      </c>
      <c r="M1355" s="63"/>
    </row>
    <row r="1356" spans="10:13" ht="30" customHeight="1">
      <c r="J1356" s="9"/>
      <c r="K1356" s="22" t="s">
        <v>79</v>
      </c>
      <c r="L1356" s="166"/>
      <c r="M1356" s="63"/>
    </row>
    <row r="1357" spans="10:18" ht="30" customHeight="1">
      <c r="J1357" s="9"/>
      <c r="K1357" s="23" t="s">
        <v>43</v>
      </c>
      <c r="L1357" s="58" t="e">
        <f>#REF!+#REF!</f>
        <v>#REF!</v>
      </c>
      <c r="M1357" s="63"/>
      <c r="O1357" s="59"/>
      <c r="P1357" s="59"/>
      <c r="Q1357" s="59"/>
      <c r="R1357" s="59"/>
    </row>
    <row r="1358" spans="10:27" ht="30" customHeight="1">
      <c r="J1358" s="9"/>
      <c r="K1358" s="22" t="s">
        <v>80</v>
      </c>
      <c r="L1358" s="167"/>
      <c r="M1358" s="63"/>
      <c r="V1358" s="32"/>
      <c r="W1358" s="32"/>
      <c r="X1358" s="32"/>
      <c r="Y1358" s="32"/>
      <c r="Z1358" s="32"/>
      <c r="AA1358" s="32"/>
    </row>
    <row r="1359" spans="10:13" ht="30" customHeight="1">
      <c r="J1359" s="9"/>
      <c r="K1359" s="22" t="s">
        <v>39</v>
      </c>
      <c r="L1359" s="58"/>
      <c r="M1359" s="63"/>
    </row>
    <row r="1360" spans="10:13" ht="30" customHeight="1">
      <c r="J1360" s="9"/>
      <c r="K1360" s="23" t="s">
        <v>28</v>
      </c>
      <c r="L1360" s="58" t="e">
        <f>#REF!</f>
        <v>#REF!</v>
      </c>
      <c r="M1360" s="63"/>
    </row>
    <row r="1361" spans="10:13" ht="30" customHeight="1">
      <c r="J1361" s="8"/>
      <c r="K1361" s="25" t="s">
        <v>29</v>
      </c>
      <c r="L1361" s="58" t="e">
        <f>+#REF!</f>
        <v>#REF!</v>
      </c>
      <c r="M1361" s="63"/>
    </row>
    <row r="1362" spans="10:13" ht="30" customHeight="1">
      <c r="J1362" s="9"/>
      <c r="K1362" s="49" t="s">
        <v>50</v>
      </c>
      <c r="L1362" s="58"/>
      <c r="M1362" s="63"/>
    </row>
    <row r="1363" spans="10:13" ht="30" customHeight="1">
      <c r="J1363" s="9"/>
      <c r="K1363" s="22" t="s">
        <v>30</v>
      </c>
      <c r="L1363" s="58"/>
      <c r="M1363" s="63"/>
    </row>
    <row r="1364" spans="10:13" ht="30" customHeight="1">
      <c r="J1364" s="9"/>
      <c r="K1364" s="22" t="s">
        <v>31</v>
      </c>
      <c r="L1364" s="58"/>
      <c r="M1364" s="63"/>
    </row>
    <row r="1365" spans="10:13" ht="30" customHeight="1">
      <c r="J1365" s="9"/>
      <c r="K1365" s="23" t="s">
        <v>44</v>
      </c>
      <c r="M1365" s="63"/>
    </row>
    <row r="1366" spans="10:13" ht="30" customHeight="1">
      <c r="J1366" s="9"/>
      <c r="K1366" s="22" t="s">
        <v>32</v>
      </c>
      <c r="L1366" s="58" t="e">
        <f>#REF!+#REF!+#REF!</f>
        <v>#REF!</v>
      </c>
      <c r="M1366" s="63"/>
    </row>
    <row r="1367" spans="10:13" ht="30" customHeight="1">
      <c r="J1367" s="9"/>
      <c r="K1367" s="22" t="s">
        <v>23</v>
      </c>
      <c r="L1367" s="58" t="e">
        <f>#REF!+#REF!+#REF!</f>
        <v>#REF!</v>
      </c>
      <c r="M1367" s="63"/>
    </row>
    <row r="1368" spans="10:21" ht="30" customHeight="1">
      <c r="J1368" s="9"/>
      <c r="K1368" s="23" t="s">
        <v>33</v>
      </c>
      <c r="L1368" s="58"/>
      <c r="M1368" s="63"/>
      <c r="S1368" s="32"/>
      <c r="T1368" s="32"/>
      <c r="U1368" s="32"/>
    </row>
    <row r="1369" spans="10:18" ht="30" customHeight="1">
      <c r="J1369" s="9"/>
      <c r="K1369" s="23" t="s">
        <v>48</v>
      </c>
      <c r="L1369" s="57"/>
      <c r="M1369" s="63"/>
      <c r="O1369" s="59"/>
      <c r="P1369" s="59"/>
      <c r="Q1369" s="59"/>
      <c r="R1369" s="59"/>
    </row>
    <row r="1370" spans="10:13" ht="30" customHeight="1">
      <c r="J1370" s="9"/>
      <c r="K1370" s="168" t="s">
        <v>78</v>
      </c>
      <c r="M1370" s="63"/>
    </row>
    <row r="1371" spans="10:13" ht="30" customHeight="1">
      <c r="J1371" s="9"/>
      <c r="M1371" s="63"/>
    </row>
    <row r="1372" spans="10:13" ht="30" customHeight="1">
      <c r="J1372" s="9"/>
      <c r="M1372" s="63"/>
    </row>
    <row r="1373" spans="10:13" ht="30" customHeight="1">
      <c r="J1373" s="9"/>
      <c r="M1373" s="63"/>
    </row>
    <row r="1374" spans="10:13" ht="30" customHeight="1">
      <c r="J1374" s="9"/>
      <c r="M1374" s="63"/>
    </row>
    <row r="1375" spans="10:13" ht="30" customHeight="1">
      <c r="J1375" s="9"/>
      <c r="M1375" s="63"/>
    </row>
    <row r="1376" spans="10:13" ht="30" customHeight="1">
      <c r="J1376" s="9"/>
      <c r="M1376" s="63"/>
    </row>
    <row r="1377" spans="10:13" ht="30" customHeight="1">
      <c r="J1377" s="9"/>
      <c r="M1377" s="63"/>
    </row>
    <row r="1378" spans="10:13" ht="30" customHeight="1">
      <c r="J1378" s="9"/>
      <c r="M1378" s="63"/>
    </row>
    <row r="1379" spans="10:13" ht="30" customHeight="1">
      <c r="J1379" s="9"/>
      <c r="M1379" s="63"/>
    </row>
    <row r="1380" spans="10:13" ht="30" customHeight="1">
      <c r="J1380" s="9"/>
      <c r="M1380" s="63"/>
    </row>
    <row r="1381" spans="10:13" ht="30" customHeight="1">
      <c r="J1381" s="9"/>
      <c r="M1381" s="63"/>
    </row>
    <row r="1382" spans="10:13" ht="30" customHeight="1">
      <c r="J1382" s="9"/>
      <c r="M1382" s="63"/>
    </row>
    <row r="1383" spans="10:13" ht="30" customHeight="1">
      <c r="J1383" s="9"/>
      <c r="M1383" s="63"/>
    </row>
    <row r="1384" spans="10:13" ht="30" customHeight="1">
      <c r="J1384" s="9"/>
      <c r="M1384" s="63"/>
    </row>
    <row r="1385" spans="10:13" ht="30" customHeight="1">
      <c r="J1385" s="9"/>
      <c r="M1385" s="63"/>
    </row>
    <row r="1386" spans="10:13" ht="30" customHeight="1">
      <c r="J1386" s="9"/>
      <c r="M1386" s="63"/>
    </row>
    <row r="1387" spans="10:13" ht="30" customHeight="1">
      <c r="J1387" s="9"/>
      <c r="M1387" s="63"/>
    </row>
    <row r="1388" spans="10:13" ht="30" customHeight="1">
      <c r="J1388" s="8"/>
      <c r="M1388" s="63"/>
    </row>
    <row r="1389" spans="10:13" ht="30" customHeight="1">
      <c r="J1389" s="68"/>
      <c r="M1389" s="63"/>
    </row>
    <row r="1390" spans="10:13" ht="30" customHeight="1">
      <c r="J1390" s="68"/>
      <c r="M1390" s="63"/>
    </row>
    <row r="1391" spans="10:13" ht="30" customHeight="1">
      <c r="J1391" s="68"/>
      <c r="M1391" s="63"/>
    </row>
    <row r="1392" spans="10:13" ht="30" customHeight="1">
      <c r="J1392" s="68"/>
      <c r="M1392" s="63"/>
    </row>
    <row r="1393" spans="10:13" ht="30" customHeight="1">
      <c r="J1393" s="68"/>
      <c r="M1393" s="63"/>
    </row>
    <row r="1394" spans="10:13" ht="30" customHeight="1">
      <c r="J1394" s="68"/>
      <c r="M1394" s="63"/>
    </row>
    <row r="1395" spans="10:13" ht="30" customHeight="1">
      <c r="J1395" s="68"/>
      <c r="M1395" s="63"/>
    </row>
    <row r="1396" spans="10:13" ht="30" customHeight="1">
      <c r="J1396" s="68"/>
      <c r="M1396" s="63"/>
    </row>
    <row r="1397" spans="10:13" ht="30" customHeight="1">
      <c r="J1397" s="68"/>
      <c r="M1397" s="63"/>
    </row>
    <row r="1398" spans="10:13" ht="30" customHeight="1">
      <c r="J1398" s="68"/>
      <c r="M1398" s="63"/>
    </row>
    <row r="1399" spans="10:13" ht="30" customHeight="1">
      <c r="J1399" s="68"/>
      <c r="M1399" s="63"/>
    </row>
    <row r="1400" spans="10:13" ht="30" customHeight="1">
      <c r="J1400" s="9"/>
      <c r="M1400" s="63"/>
    </row>
    <row r="1401" spans="10:13" ht="30" customHeight="1">
      <c r="J1401" s="16"/>
      <c r="M1401" s="63"/>
    </row>
    <row r="1402" spans="10:13" ht="30" customHeight="1">
      <c r="J1402" s="16"/>
      <c r="M1402" s="63"/>
    </row>
    <row r="1403" spans="10:27" ht="30" customHeight="1">
      <c r="J1403" s="15"/>
      <c r="M1403" s="63"/>
      <c r="V1403" s="59"/>
      <c r="W1403" s="59"/>
      <c r="X1403" s="59"/>
      <c r="Y1403" s="59"/>
      <c r="Z1403" s="59"/>
      <c r="AA1403" s="59"/>
    </row>
    <row r="1404" spans="10:13" ht="30" customHeight="1">
      <c r="J1404" s="15"/>
      <c r="M1404" s="63"/>
    </row>
    <row r="1405" spans="10:13" ht="30" customHeight="1">
      <c r="J1405" s="8"/>
      <c r="M1405" s="63"/>
    </row>
    <row r="1406" spans="10:21" ht="30" customHeight="1">
      <c r="J1406" s="109"/>
      <c r="M1406" s="63"/>
      <c r="S1406" s="32"/>
      <c r="T1406" s="32"/>
      <c r="U1406" s="32"/>
    </row>
    <row r="1407" spans="10:13" ht="30" customHeight="1">
      <c r="J1407" s="8"/>
      <c r="M1407" s="63"/>
    </row>
    <row r="1408" spans="10:13" ht="30" customHeight="1">
      <c r="J1408" s="29"/>
      <c r="M1408" s="63"/>
    </row>
    <row r="1409" spans="10:13" ht="30" customHeight="1">
      <c r="J1409" s="8"/>
      <c r="M1409" s="63"/>
    </row>
    <row r="1410" spans="10:13" ht="30" customHeight="1">
      <c r="J1410" s="8"/>
      <c r="M1410" s="63"/>
    </row>
    <row r="1411" spans="10:17" ht="30" customHeight="1">
      <c r="J1411" s="8"/>
      <c r="M1411" s="63"/>
      <c r="N1411" s="101"/>
      <c r="O1411" s="66"/>
      <c r="P1411" s="66"/>
      <c r="Q1411" s="66"/>
    </row>
    <row r="1412" spans="10:17" ht="30" customHeight="1">
      <c r="J1412" s="8"/>
      <c r="M1412" s="63"/>
      <c r="N1412" s="101"/>
      <c r="O1412" s="66"/>
      <c r="P1412" s="66"/>
      <c r="Q1412" s="66"/>
    </row>
    <row r="1413" spans="1:27" s="32" customFormat="1" ht="30" customHeight="1">
      <c r="A1413" s="75"/>
      <c r="B1413" s="44"/>
      <c r="C1413" s="45"/>
      <c r="D1413" s="34"/>
      <c r="E1413" s="35"/>
      <c r="F1413" s="47"/>
      <c r="G1413" s="47"/>
      <c r="H1413" s="196"/>
      <c r="I1413" s="191"/>
      <c r="J1413" s="8"/>
      <c r="K1413" s="56"/>
      <c r="L1413" s="56"/>
      <c r="M1413" s="63"/>
      <c r="N1413" s="100"/>
      <c r="O1413" s="66"/>
      <c r="P1413" s="66"/>
      <c r="Q1413" s="66"/>
      <c r="R1413" s="56"/>
      <c r="S1413" s="56"/>
      <c r="T1413" s="56"/>
      <c r="U1413" s="56"/>
      <c r="V1413" s="56"/>
      <c r="W1413" s="56"/>
      <c r="X1413" s="56"/>
      <c r="Y1413" s="56"/>
      <c r="Z1413" s="56"/>
      <c r="AA1413" s="56"/>
    </row>
    <row r="1414" spans="10:17" ht="30" customHeight="1">
      <c r="J1414" s="8"/>
      <c r="M1414" s="63"/>
      <c r="N1414" s="101"/>
      <c r="O1414" s="66"/>
      <c r="P1414" s="66"/>
      <c r="Q1414" s="66"/>
    </row>
    <row r="1415" spans="10:17" ht="30" customHeight="1">
      <c r="J1415" s="8"/>
      <c r="M1415" s="63"/>
      <c r="N1415" s="101"/>
      <c r="O1415" s="66"/>
      <c r="P1415" s="66"/>
      <c r="Q1415" s="66"/>
    </row>
    <row r="1416" spans="10:27" ht="30" customHeight="1">
      <c r="J1416" s="8"/>
      <c r="M1416" s="63"/>
      <c r="N1416" s="100"/>
      <c r="O1416" s="66"/>
      <c r="P1416" s="66"/>
      <c r="Q1416" s="66"/>
      <c r="V1416" s="59"/>
      <c r="W1416" s="59"/>
      <c r="X1416" s="59"/>
      <c r="Y1416" s="59"/>
      <c r="Z1416" s="59"/>
      <c r="AA1416" s="59"/>
    </row>
    <row r="1417" spans="10:21" ht="30" customHeight="1">
      <c r="J1417" s="8"/>
      <c r="M1417" s="63"/>
      <c r="N1417" s="101"/>
      <c r="O1417" s="66"/>
      <c r="P1417" s="66"/>
      <c r="Q1417" s="66"/>
      <c r="S1417" s="59"/>
      <c r="T1417" s="59"/>
      <c r="U1417" s="59"/>
    </row>
    <row r="1418" spans="10:17" ht="30" customHeight="1">
      <c r="J1418" s="8"/>
      <c r="M1418" s="63"/>
      <c r="N1418" s="100"/>
      <c r="O1418" s="66"/>
      <c r="P1418" s="66"/>
      <c r="Q1418" s="66"/>
    </row>
    <row r="1419" spans="1:27" s="59" customFormat="1" ht="30" customHeight="1">
      <c r="A1419" s="75"/>
      <c r="B1419" s="44"/>
      <c r="C1419" s="45"/>
      <c r="D1419" s="34"/>
      <c r="E1419" s="35"/>
      <c r="F1419" s="47"/>
      <c r="G1419" s="47"/>
      <c r="H1419" s="196"/>
      <c r="I1419" s="191"/>
      <c r="J1419" s="8"/>
      <c r="K1419" s="56"/>
      <c r="L1419" s="56"/>
      <c r="M1419" s="63"/>
      <c r="N1419" s="100"/>
      <c r="O1419" s="63"/>
      <c r="P1419" s="63"/>
      <c r="Q1419" s="63"/>
      <c r="R1419" s="32"/>
      <c r="S1419" s="56"/>
      <c r="T1419" s="56"/>
      <c r="U1419" s="56"/>
      <c r="V1419" s="56"/>
      <c r="W1419" s="56"/>
      <c r="X1419" s="56"/>
      <c r="Y1419" s="56"/>
      <c r="Z1419" s="56"/>
      <c r="AA1419" s="56"/>
    </row>
    <row r="1420" spans="10:17" ht="30" customHeight="1">
      <c r="J1420" s="8"/>
      <c r="M1420" s="63"/>
      <c r="N1420" s="101"/>
      <c r="O1420" s="66"/>
      <c r="P1420" s="66"/>
      <c r="Q1420" s="66"/>
    </row>
    <row r="1421" spans="10:17" ht="30" customHeight="1">
      <c r="J1421" s="8"/>
      <c r="M1421" s="63"/>
      <c r="N1421" s="101"/>
      <c r="O1421" s="66"/>
      <c r="P1421" s="66"/>
      <c r="Q1421" s="66"/>
    </row>
    <row r="1422" spans="10:17" ht="30" customHeight="1">
      <c r="J1422" s="8"/>
      <c r="M1422" s="63"/>
      <c r="N1422" s="100"/>
      <c r="O1422" s="66"/>
      <c r="P1422" s="66"/>
      <c r="Q1422" s="66"/>
    </row>
    <row r="1423" spans="10:17" ht="30" customHeight="1">
      <c r="J1423" s="8"/>
      <c r="M1423" s="63"/>
      <c r="N1423" s="101"/>
      <c r="O1423" s="66"/>
      <c r="P1423" s="66"/>
      <c r="Q1423" s="66"/>
    </row>
    <row r="1424" spans="10:17" ht="30" customHeight="1">
      <c r="J1424" s="8"/>
      <c r="K1424" t="s">
        <v>68</v>
      </c>
      <c r="M1424" s="63"/>
      <c r="N1424" s="100"/>
      <c r="O1424" s="66"/>
      <c r="P1424" s="66"/>
      <c r="Q1424" s="66"/>
    </row>
    <row r="1425" spans="10:17" ht="30" customHeight="1">
      <c r="J1425" s="8"/>
      <c r="K1425" s="22" t="s">
        <v>34</v>
      </c>
      <c r="L1425" s="56">
        <f>D505+D495</f>
        <v>60</v>
      </c>
      <c r="M1425" s="63"/>
      <c r="N1425" s="100"/>
      <c r="O1425" s="66"/>
      <c r="P1425" s="66"/>
      <c r="Q1425" s="66"/>
    </row>
    <row r="1426" spans="10:17" ht="30" customHeight="1">
      <c r="J1426" s="8"/>
      <c r="K1426" s="23" t="s">
        <v>35</v>
      </c>
      <c r="L1426" s="58">
        <f>D497+D507</f>
        <v>60</v>
      </c>
      <c r="M1426" s="63"/>
      <c r="N1426" s="100"/>
      <c r="O1426" s="66"/>
      <c r="P1426" s="66"/>
      <c r="Q1426" s="66"/>
    </row>
    <row r="1427" spans="10:17" ht="30" customHeight="1">
      <c r="J1427" s="8"/>
      <c r="K1427" s="23" t="s">
        <v>41</v>
      </c>
      <c r="L1427" s="58" t="e">
        <f>#REF!+#REF!</f>
        <v>#REF!</v>
      </c>
      <c r="N1427" s="100"/>
      <c r="O1427" s="66"/>
      <c r="P1427" s="66"/>
      <c r="Q1427" s="66"/>
    </row>
    <row r="1428" spans="10:17" ht="30" customHeight="1">
      <c r="J1428" s="8"/>
      <c r="K1428" s="24" t="s">
        <v>42</v>
      </c>
      <c r="L1428" s="72" t="e">
        <f>+#REF!+#REF!</f>
        <v>#REF!</v>
      </c>
      <c r="N1428" s="100"/>
      <c r="O1428" s="66"/>
      <c r="P1428" s="66"/>
      <c r="Q1428" s="66"/>
    </row>
    <row r="1429" spans="10:17" ht="30" customHeight="1">
      <c r="J1429" s="8"/>
      <c r="K1429" s="24" t="s">
        <v>37</v>
      </c>
      <c r="L1429" s="58" t="e">
        <f>#REF!</f>
        <v>#REF!</v>
      </c>
      <c r="N1429" s="101"/>
      <c r="O1429" s="66"/>
      <c r="P1429" s="66"/>
      <c r="Q1429" s="66"/>
    </row>
    <row r="1430" spans="10:18" ht="30" customHeight="1">
      <c r="J1430" s="8"/>
      <c r="K1430" s="23" t="s">
        <v>22</v>
      </c>
      <c r="L1430" s="58" t="e">
        <f>#REF!+#REF!</f>
        <v>#REF!</v>
      </c>
      <c r="N1430" s="103"/>
      <c r="O1430" s="68"/>
      <c r="P1430" s="68"/>
      <c r="Q1430" s="68"/>
      <c r="R1430" s="59"/>
    </row>
    <row r="1431" spans="10:17" ht="30" customHeight="1">
      <c r="J1431" s="8"/>
      <c r="K1431" s="23" t="s">
        <v>24</v>
      </c>
      <c r="L1431" s="58" t="e">
        <f>+#REF!+#REF!+#REF!+#REF!++#REF!+#REF!+#REF!</f>
        <v>#REF!</v>
      </c>
      <c r="N1431" s="218"/>
      <c r="O1431" s="66"/>
      <c r="P1431" s="66"/>
      <c r="Q1431" s="66"/>
    </row>
    <row r="1432" spans="10:21" ht="30" customHeight="1">
      <c r="J1432" s="8"/>
      <c r="K1432" s="23" t="s">
        <v>21</v>
      </c>
      <c r="N1432" s="101"/>
      <c r="O1432" s="66"/>
      <c r="P1432" s="66"/>
      <c r="Q1432" s="66"/>
      <c r="S1432" s="32"/>
      <c r="T1432" s="32"/>
      <c r="U1432" s="32"/>
    </row>
    <row r="1433" spans="10:17" ht="30" customHeight="1">
      <c r="J1433" s="8"/>
      <c r="K1433" s="23" t="s">
        <v>25</v>
      </c>
      <c r="L1433" s="56" t="e">
        <f>#REF!</f>
        <v>#REF!</v>
      </c>
      <c r="N1433" s="101"/>
      <c r="O1433" s="66"/>
      <c r="P1433" s="66"/>
      <c r="Q1433" s="66"/>
    </row>
    <row r="1434" spans="10:17" ht="30" customHeight="1">
      <c r="J1434" s="29"/>
      <c r="K1434" s="23" t="s">
        <v>38</v>
      </c>
      <c r="N1434" s="101"/>
      <c r="O1434" s="66"/>
      <c r="P1434" s="66"/>
      <c r="Q1434" s="66"/>
    </row>
    <row r="1435" spans="1:27" s="32" customFormat="1" ht="30" customHeight="1">
      <c r="A1435" s="75"/>
      <c r="B1435" s="44"/>
      <c r="C1435" s="45"/>
      <c r="D1435" s="34"/>
      <c r="E1435" s="35"/>
      <c r="F1435" s="47"/>
      <c r="G1435" s="47"/>
      <c r="H1435" s="196"/>
      <c r="I1435" s="191"/>
      <c r="J1435" s="8"/>
      <c r="K1435" s="23" t="s">
        <v>20</v>
      </c>
      <c r="L1435" s="58" t="e">
        <f>#REF!+#REF!</f>
        <v>#REF!</v>
      </c>
      <c r="M1435" s="59"/>
      <c r="N1435" s="103"/>
      <c r="O1435" s="66"/>
      <c r="P1435" s="66"/>
      <c r="Q1435" s="66"/>
      <c r="R1435" s="56"/>
      <c r="S1435" s="56"/>
      <c r="T1435" s="56"/>
      <c r="U1435" s="56"/>
      <c r="V1435" s="56"/>
      <c r="W1435" s="56"/>
      <c r="X1435" s="56"/>
      <c r="Y1435" s="56"/>
      <c r="Z1435" s="56"/>
      <c r="AA1435" s="56"/>
    </row>
    <row r="1436" spans="10:17" ht="30" customHeight="1">
      <c r="J1436" s="8"/>
      <c r="K1436" s="23" t="s">
        <v>26</v>
      </c>
      <c r="N1436" s="100"/>
      <c r="O1436" s="66"/>
      <c r="P1436" s="66"/>
      <c r="Q1436" s="66"/>
    </row>
    <row r="1437" spans="10:17" ht="30" customHeight="1">
      <c r="J1437" s="8"/>
      <c r="K1437" s="22" t="s">
        <v>49</v>
      </c>
      <c r="N1437" s="100"/>
      <c r="O1437" s="66"/>
      <c r="P1437" s="66"/>
      <c r="Q1437" s="66"/>
    </row>
    <row r="1438" spans="10:17" ht="30" customHeight="1">
      <c r="J1438" s="8"/>
      <c r="K1438" s="23" t="s">
        <v>27</v>
      </c>
      <c r="L1438" s="32" t="e">
        <f>#REF!</f>
        <v>#REF!</v>
      </c>
      <c r="N1438" s="219"/>
      <c r="O1438" s="66"/>
      <c r="P1438" s="66"/>
      <c r="Q1438" s="66"/>
    </row>
    <row r="1439" spans="10:21" ht="30" customHeight="1">
      <c r="J1439" s="8"/>
      <c r="K1439" s="22" t="s">
        <v>79</v>
      </c>
      <c r="L1439" s="166"/>
      <c r="N1439" s="219"/>
      <c r="O1439" s="66"/>
      <c r="P1439" s="66"/>
      <c r="Q1439" s="66"/>
      <c r="S1439" s="59"/>
      <c r="T1439" s="59"/>
      <c r="U1439" s="59"/>
    </row>
    <row r="1440" spans="10:17" ht="30" customHeight="1">
      <c r="J1440" s="9"/>
      <c r="K1440" s="23" t="s">
        <v>43</v>
      </c>
      <c r="L1440" s="58" t="e">
        <f>#REF!</f>
        <v>#REF!</v>
      </c>
      <c r="N1440" s="219"/>
      <c r="O1440" s="66"/>
      <c r="P1440" s="66"/>
      <c r="Q1440" s="66"/>
    </row>
    <row r="1441" spans="10:17" ht="30" customHeight="1">
      <c r="J1441" s="9"/>
      <c r="K1441" s="22" t="s">
        <v>80</v>
      </c>
      <c r="L1441" s="167" t="e">
        <f>#REF!</f>
        <v>#REF!</v>
      </c>
      <c r="N1441" s="219"/>
      <c r="O1441" s="66"/>
      <c r="P1441" s="66"/>
      <c r="Q1441" s="66"/>
    </row>
    <row r="1442" spans="10:12" ht="30" customHeight="1">
      <c r="J1442" s="9"/>
      <c r="K1442" s="22" t="s">
        <v>39</v>
      </c>
      <c r="L1442" s="58" t="e">
        <f>#REF!+#REF!</f>
        <v>#REF!</v>
      </c>
    </row>
    <row r="1443" spans="10:12" ht="30" customHeight="1">
      <c r="J1443" s="9"/>
      <c r="K1443" s="23" t="s">
        <v>28</v>
      </c>
      <c r="L1443" s="58"/>
    </row>
    <row r="1444" spans="10:12" ht="30" customHeight="1">
      <c r="J1444" s="9"/>
      <c r="K1444" s="25" t="s">
        <v>29</v>
      </c>
      <c r="L1444" s="58" t="e">
        <f>#REF!</f>
        <v>#REF!</v>
      </c>
    </row>
    <row r="1445" spans="10:18" ht="30" customHeight="1">
      <c r="J1445" s="9"/>
      <c r="K1445" s="49" t="s">
        <v>50</v>
      </c>
      <c r="L1445" s="58">
        <f>D494</f>
        <v>125</v>
      </c>
      <c r="N1445" s="32"/>
      <c r="O1445" s="32"/>
      <c r="P1445" s="32"/>
      <c r="Q1445" s="32"/>
      <c r="R1445" s="32"/>
    </row>
    <row r="1446" spans="10:12" ht="30" customHeight="1">
      <c r="J1446" s="9"/>
      <c r="K1446" s="22" t="s">
        <v>30</v>
      </c>
      <c r="L1446" s="58"/>
    </row>
    <row r="1447" spans="10:12" ht="30" customHeight="1">
      <c r="J1447" s="9"/>
      <c r="K1447" s="22" t="s">
        <v>31</v>
      </c>
      <c r="L1447" s="58"/>
    </row>
    <row r="1448" spans="10:11" ht="30" customHeight="1">
      <c r="J1448" s="9"/>
      <c r="K1448" s="23" t="s">
        <v>44</v>
      </c>
    </row>
    <row r="1449" spans="10:12" ht="30" customHeight="1">
      <c r="J1449" s="8"/>
      <c r="K1449" s="22" t="s">
        <v>32</v>
      </c>
      <c r="L1449" s="58" t="e">
        <f>#REF!+#REF!++#REF!</f>
        <v>#REF!</v>
      </c>
    </row>
    <row r="1450" spans="10:12" ht="30" customHeight="1">
      <c r="J1450" s="68"/>
      <c r="K1450" s="22" t="s">
        <v>23</v>
      </c>
      <c r="L1450" s="57" t="e">
        <f>+#REF!+#REF!+#REF!</f>
        <v>#REF!</v>
      </c>
    </row>
    <row r="1451" spans="10:12" ht="30" customHeight="1">
      <c r="J1451" s="68"/>
      <c r="K1451" s="23" t="s">
        <v>33</v>
      </c>
      <c r="L1451" s="58" t="e">
        <f>#REF!</f>
        <v>#REF!</v>
      </c>
    </row>
    <row r="1452" spans="10:12" ht="30" customHeight="1">
      <c r="J1452" s="68"/>
      <c r="K1452" s="23" t="s">
        <v>48</v>
      </c>
      <c r="L1452" s="57"/>
    </row>
    <row r="1453" spans="10:11" ht="30" customHeight="1">
      <c r="J1453" s="68"/>
      <c r="K1453" s="168" t="s">
        <v>78</v>
      </c>
    </row>
    <row r="1454" ht="30" customHeight="1">
      <c r="J1454" s="68"/>
    </row>
    <row r="1455" ht="30" customHeight="1">
      <c r="J1455" s="68"/>
    </row>
    <row r="1456" ht="30" customHeight="1">
      <c r="J1456" s="68"/>
    </row>
    <row r="1457" ht="30" customHeight="1">
      <c r="J1457" s="68"/>
    </row>
    <row r="1458" ht="30" customHeight="1">
      <c r="J1458" s="68"/>
    </row>
    <row r="1459" ht="30" customHeight="1">
      <c r="J1459" s="68"/>
    </row>
    <row r="1460" ht="30" customHeight="1">
      <c r="J1460" s="68"/>
    </row>
    <row r="1461" ht="30" customHeight="1">
      <c r="J1461" s="68"/>
    </row>
    <row r="1462" ht="30" customHeight="1">
      <c r="J1462" s="68"/>
    </row>
    <row r="1463" ht="30" customHeight="1">
      <c r="J1463" s="68"/>
    </row>
    <row r="1464" ht="30" customHeight="1">
      <c r="J1464" s="9"/>
    </row>
    <row r="1465" ht="30" customHeight="1">
      <c r="J1465" s="16"/>
    </row>
    <row r="1466" ht="30" customHeight="1">
      <c r="J1466" s="16"/>
    </row>
    <row r="1467" ht="30" customHeight="1">
      <c r="J1467" s="15"/>
    </row>
    <row r="1468" ht="30" customHeight="1">
      <c r="J1468" s="15"/>
    </row>
    <row r="1469" ht="30" customHeight="1">
      <c r="J1469" s="8"/>
    </row>
    <row r="1470" ht="30" customHeight="1">
      <c r="J1470" s="8"/>
    </row>
    <row r="1471" ht="30" customHeight="1">
      <c r="J1471" s="8"/>
    </row>
    <row r="1472" ht="30" customHeight="1">
      <c r="J1472" s="29"/>
    </row>
    <row r="1473" ht="30" customHeight="1">
      <c r="J1473" s="8"/>
    </row>
    <row r="1474" ht="30" customHeight="1">
      <c r="J1474" s="8"/>
    </row>
    <row r="1475" ht="30" customHeight="1">
      <c r="J1475" s="8"/>
    </row>
    <row r="1476" ht="30" customHeight="1">
      <c r="J1476" s="8"/>
    </row>
    <row r="1477" ht="30" customHeight="1">
      <c r="J1477" s="8"/>
    </row>
    <row r="1478" ht="30" customHeight="1">
      <c r="J1478" s="8"/>
    </row>
    <row r="1479" ht="30" customHeight="1">
      <c r="J1479" s="8"/>
    </row>
    <row r="1480" spans="1:27" s="59" customFormat="1" ht="30" customHeight="1">
      <c r="A1480" s="75"/>
      <c r="B1480" s="44"/>
      <c r="C1480" s="45"/>
      <c r="D1480" s="34"/>
      <c r="E1480" s="35"/>
      <c r="F1480" s="47"/>
      <c r="G1480" s="47"/>
      <c r="H1480" s="196"/>
      <c r="I1480" s="191"/>
      <c r="J1480" s="8"/>
      <c r="M1480" s="56"/>
      <c r="N1480" s="56"/>
      <c r="O1480" s="56"/>
      <c r="P1480" s="56"/>
      <c r="Q1480" s="56"/>
      <c r="R1480" s="56"/>
      <c r="S1480" s="56"/>
      <c r="T1480" s="56"/>
      <c r="U1480" s="56"/>
      <c r="V1480" s="56"/>
      <c r="W1480" s="56"/>
      <c r="X1480" s="56"/>
      <c r="Y1480" s="56"/>
      <c r="Z1480" s="56"/>
      <c r="AA1480" s="56"/>
    </row>
    <row r="1481" ht="30" customHeight="1">
      <c r="J1481" s="8"/>
    </row>
    <row r="1482" ht="30" customHeight="1">
      <c r="J1482" s="8"/>
    </row>
    <row r="1483" spans="10:18" ht="30" customHeight="1">
      <c r="J1483" s="8"/>
      <c r="N1483" s="32"/>
      <c r="O1483" s="32"/>
      <c r="P1483" s="32"/>
      <c r="Q1483" s="32"/>
      <c r="R1483" s="32"/>
    </row>
    <row r="1484" ht="30" customHeight="1">
      <c r="J1484" s="8"/>
    </row>
    <row r="1485" ht="30" customHeight="1">
      <c r="J1485" s="8"/>
    </row>
    <row r="1486" ht="30" customHeight="1">
      <c r="J1486" s="8"/>
    </row>
    <row r="1487" ht="30" customHeight="1">
      <c r="J1487" s="8"/>
    </row>
    <row r="1488" ht="30" customHeight="1">
      <c r="J1488" s="8"/>
    </row>
    <row r="1489" ht="30" customHeight="1">
      <c r="J1489" s="8"/>
    </row>
    <row r="1490" ht="30" customHeight="1">
      <c r="J1490" s="8"/>
    </row>
    <row r="1491" ht="30" customHeight="1">
      <c r="J1491" s="8"/>
    </row>
    <row r="1492" ht="30" customHeight="1">
      <c r="J1492" s="8"/>
    </row>
    <row r="1493" spans="1:27" s="59" customFormat="1" ht="30" customHeight="1">
      <c r="A1493" s="75"/>
      <c r="B1493" s="44"/>
      <c r="C1493" s="45"/>
      <c r="D1493" s="34"/>
      <c r="E1493" s="35"/>
      <c r="F1493" s="47"/>
      <c r="G1493" s="47"/>
      <c r="H1493" s="196"/>
      <c r="I1493" s="191"/>
      <c r="J1493" s="8"/>
      <c r="M1493" s="56"/>
      <c r="N1493" s="56"/>
      <c r="O1493" s="56"/>
      <c r="P1493" s="56"/>
      <c r="Q1493" s="56"/>
      <c r="R1493" s="56"/>
      <c r="S1493" s="56"/>
      <c r="T1493" s="56"/>
      <c r="U1493" s="56"/>
      <c r="V1493" s="56"/>
      <c r="W1493" s="56"/>
      <c r="X1493" s="56"/>
      <c r="Y1493" s="56"/>
      <c r="Z1493" s="56"/>
      <c r="AA1493" s="56"/>
    </row>
    <row r="1494" spans="10:18" ht="30" customHeight="1">
      <c r="J1494" s="8"/>
      <c r="N1494" s="59"/>
      <c r="O1494" s="59"/>
      <c r="P1494" s="59"/>
      <c r="Q1494" s="59"/>
      <c r="R1494" s="59"/>
    </row>
    <row r="1495" spans="10:20" ht="30" customHeight="1">
      <c r="J1495" s="8"/>
      <c r="S1495" s="63"/>
      <c r="T1495" s="63"/>
    </row>
    <row r="1496" spans="10:20" ht="30" customHeight="1">
      <c r="J1496" s="8"/>
      <c r="S1496" s="63"/>
      <c r="T1496" s="63"/>
    </row>
    <row r="1497" spans="10:20" ht="30" customHeight="1">
      <c r="J1497" s="8"/>
      <c r="S1497" s="63"/>
      <c r="T1497" s="63"/>
    </row>
    <row r="1498" spans="10:20" ht="30" customHeight="1">
      <c r="J1498" s="29"/>
      <c r="S1498" s="63"/>
      <c r="T1498" s="63"/>
    </row>
    <row r="1499" spans="10:20" ht="30" customHeight="1">
      <c r="J1499" s="8"/>
      <c r="S1499" s="63"/>
      <c r="T1499" s="63"/>
    </row>
    <row r="1500" spans="10:20" ht="30" customHeight="1">
      <c r="J1500" s="8"/>
      <c r="S1500" s="63"/>
      <c r="T1500" s="63"/>
    </row>
    <row r="1501" spans="10:20" ht="30" customHeight="1">
      <c r="J1501" s="8"/>
      <c r="S1501" s="63"/>
      <c r="T1501" s="63"/>
    </row>
    <row r="1502" spans="10:20" ht="30" customHeight="1">
      <c r="J1502" s="8"/>
      <c r="S1502" s="63"/>
      <c r="T1502" s="63"/>
    </row>
    <row r="1503" spans="10:20" ht="30" customHeight="1">
      <c r="J1503" s="8"/>
      <c r="S1503" s="63"/>
      <c r="T1503" s="63"/>
    </row>
    <row r="1504" ht="30" customHeight="1">
      <c r="J1504" s="8"/>
    </row>
    <row r="1505" ht="30" customHeight="1">
      <c r="J1505" s="8"/>
    </row>
    <row r="1506" ht="30" customHeight="1">
      <c r="J1506" s="8"/>
    </row>
    <row r="1507" ht="30" customHeight="1">
      <c r="J1507" s="8"/>
    </row>
    <row r="1508" ht="30" customHeight="1">
      <c r="J1508" s="8"/>
    </row>
    <row r="1509" spans="10:18" ht="30" customHeight="1">
      <c r="J1509" s="8"/>
      <c r="N1509" s="32"/>
      <c r="O1509" s="32"/>
      <c r="P1509" s="32"/>
      <c r="Q1509" s="32"/>
      <c r="R1509" s="32"/>
    </row>
    <row r="1510" ht="30" customHeight="1">
      <c r="J1510" s="8"/>
    </row>
    <row r="1511" spans="10:21" ht="30" customHeight="1">
      <c r="J1511" s="8"/>
      <c r="S1511" s="70"/>
      <c r="T1511" s="70"/>
      <c r="U1511" s="70"/>
    </row>
    <row r="1512" ht="30" customHeight="1">
      <c r="J1512" s="8"/>
    </row>
    <row r="1513" ht="30" customHeight="1">
      <c r="J1513" s="8"/>
    </row>
    <row r="1514" ht="30" customHeight="1">
      <c r="J1514" s="8"/>
    </row>
    <row r="1515" ht="30" customHeight="1">
      <c r="J1515" s="8"/>
    </row>
    <row r="1516" spans="10:18" ht="30" customHeight="1">
      <c r="J1516" s="8"/>
      <c r="N1516" s="59"/>
      <c r="O1516" s="59"/>
      <c r="P1516" s="59"/>
      <c r="Q1516" s="59"/>
      <c r="R1516" s="59"/>
    </row>
    <row r="1517" spans="10:21" ht="30" customHeight="1">
      <c r="J1517" s="8"/>
      <c r="S1517" s="59"/>
      <c r="T1517" s="59"/>
      <c r="U1517" s="59"/>
    </row>
    <row r="1518" ht="30" customHeight="1">
      <c r="J1518" s="29"/>
    </row>
    <row r="1519" ht="30" customHeight="1">
      <c r="J1519" s="29"/>
    </row>
    <row r="1520" ht="30" customHeight="1">
      <c r="J1520" s="29"/>
    </row>
    <row r="1521" ht="30" customHeight="1">
      <c r="J1521" s="29"/>
    </row>
    <row r="1522" ht="30" customHeight="1">
      <c r="J1522" s="8"/>
    </row>
    <row r="1523" ht="30" customHeight="1">
      <c r="J1523" s="8"/>
    </row>
    <row r="1524" ht="30" customHeight="1">
      <c r="J1524" s="8"/>
    </row>
    <row r="1525" spans="10:21" ht="30" customHeight="1">
      <c r="J1525" s="8"/>
      <c r="S1525" s="59"/>
      <c r="T1525" s="59"/>
      <c r="U1525" s="59"/>
    </row>
    <row r="1526" ht="30" customHeight="1">
      <c r="J1526" s="8"/>
    </row>
    <row r="1527" ht="30" customHeight="1">
      <c r="J1527" s="8"/>
    </row>
    <row r="1528" ht="30" customHeight="1">
      <c r="J1528" s="8"/>
    </row>
    <row r="1529" spans="10:14" ht="30" customHeight="1">
      <c r="J1529" s="17"/>
      <c r="N1529" s="32"/>
    </row>
    <row r="1530" spans="10:14" ht="30" customHeight="1">
      <c r="J1530" s="8"/>
      <c r="N1530" s="32"/>
    </row>
    <row r="1531" spans="10:14" ht="30" customHeight="1">
      <c r="J1531" s="8"/>
      <c r="N1531" s="32"/>
    </row>
    <row r="1532" spans="10:21" ht="30" customHeight="1">
      <c r="J1532" s="8"/>
      <c r="N1532" s="32"/>
      <c r="S1532" s="32"/>
      <c r="T1532" s="32"/>
      <c r="U1532" s="32"/>
    </row>
    <row r="1533" ht="30" customHeight="1">
      <c r="J1533" s="8"/>
    </row>
    <row r="1534" ht="30" customHeight="1">
      <c r="J1534" s="8"/>
    </row>
    <row r="1535" ht="30" customHeight="1">
      <c r="J1535" s="8"/>
    </row>
    <row r="1536" ht="30" customHeight="1">
      <c r="J1536" s="8"/>
    </row>
    <row r="1537" ht="30" customHeight="1">
      <c r="J1537" s="8"/>
    </row>
    <row r="1538" ht="30" customHeight="1">
      <c r="J1538" s="8"/>
    </row>
    <row r="1539" ht="30" customHeight="1">
      <c r="J1539" s="8"/>
    </row>
    <row r="1540" spans="10:21" ht="30" customHeight="1">
      <c r="J1540" s="8"/>
      <c r="S1540" s="59"/>
      <c r="T1540" s="59"/>
      <c r="U1540" s="59"/>
    </row>
    <row r="1541" ht="30" customHeight="1">
      <c r="J1541" s="8"/>
    </row>
    <row r="1542" ht="30" customHeight="1">
      <c r="J1542" s="8"/>
    </row>
    <row r="1543" ht="30" customHeight="1">
      <c r="J1543" s="8"/>
    </row>
    <row r="1544" spans="10:14" ht="30" customHeight="1">
      <c r="J1544" s="8"/>
      <c r="N1544" s="43"/>
    </row>
    <row r="1545" spans="10:14" ht="30" customHeight="1">
      <c r="J1545" s="8"/>
      <c r="N1545" s="51"/>
    </row>
    <row r="1546" spans="10:14" ht="30" customHeight="1">
      <c r="J1546" s="8"/>
      <c r="N1546" s="51"/>
    </row>
    <row r="1547" spans="10:14" ht="30" customHeight="1">
      <c r="J1547" s="8"/>
      <c r="N1547" s="51"/>
    </row>
    <row r="1548" spans="10:14" ht="30" customHeight="1">
      <c r="J1548" s="8"/>
      <c r="N1548" s="51"/>
    </row>
    <row r="1549" spans="10:14" ht="30" customHeight="1">
      <c r="J1549" s="8"/>
      <c r="N1549" s="51"/>
    </row>
    <row r="1550" spans="10:21" ht="30" customHeight="1">
      <c r="J1550" s="8"/>
      <c r="N1550" s="51"/>
      <c r="S1550" s="32"/>
      <c r="T1550" s="32"/>
      <c r="U1550" s="32"/>
    </row>
    <row r="1551" spans="10:14" ht="30" customHeight="1">
      <c r="J1551" s="8"/>
      <c r="N1551" s="51"/>
    </row>
    <row r="1552" spans="10:14" ht="30" customHeight="1">
      <c r="J1552" s="8"/>
      <c r="N1552" s="51"/>
    </row>
    <row r="1553" spans="10:14" ht="30" customHeight="1">
      <c r="J1553" s="8"/>
      <c r="N1553" s="51"/>
    </row>
    <row r="1554" spans="10:21" ht="30" customHeight="1">
      <c r="J1554" s="8"/>
      <c r="N1554" s="51"/>
      <c r="S1554" s="59"/>
      <c r="T1554" s="59"/>
      <c r="U1554" s="59"/>
    </row>
    <row r="1555" ht="30" customHeight="1">
      <c r="J1555" s="8"/>
    </row>
    <row r="1556" ht="30" customHeight="1">
      <c r="J1556" s="9"/>
    </row>
    <row r="1557" ht="30" customHeight="1">
      <c r="J1557" s="9"/>
    </row>
    <row r="1558" ht="30" customHeight="1">
      <c r="J1558" s="14"/>
    </row>
    <row r="1559" ht="30" customHeight="1">
      <c r="J1559" s="14"/>
    </row>
    <row r="1560" ht="30" customHeight="1">
      <c r="J1560" s="15"/>
    </row>
    <row r="1561" ht="30" customHeight="1">
      <c r="J1561" s="15"/>
    </row>
    <row r="1562" ht="30" customHeight="1">
      <c r="J1562" s="8"/>
    </row>
    <row r="1563" ht="30" customHeight="1">
      <c r="J1563" s="8"/>
    </row>
    <row r="1564" ht="30" customHeight="1">
      <c r="J1564" s="8"/>
    </row>
    <row r="1565" ht="30" customHeight="1">
      <c r="J1565" s="8"/>
    </row>
    <row r="1566" ht="30" customHeight="1">
      <c r="J1566" s="8"/>
    </row>
    <row r="1567" ht="30" customHeight="1">
      <c r="J1567" s="8"/>
    </row>
    <row r="1568" ht="30" customHeight="1">
      <c r="J1568" s="8"/>
    </row>
    <row r="1569" ht="30" customHeight="1">
      <c r="J1569" s="8"/>
    </row>
    <row r="1570" ht="30" customHeight="1">
      <c r="J1570" s="6"/>
    </row>
    <row r="1571" ht="30" customHeight="1">
      <c r="J1571" s="6"/>
    </row>
    <row r="1572" spans="10:18" ht="30" customHeight="1">
      <c r="J1572" s="6"/>
      <c r="O1572" s="43"/>
      <c r="P1572" s="43"/>
      <c r="Q1572" s="43"/>
      <c r="R1572" s="43"/>
    </row>
    <row r="1573" spans="10:18" ht="30" customHeight="1">
      <c r="J1573" s="6"/>
      <c r="O1573" s="71"/>
      <c r="P1573" s="71"/>
      <c r="Q1573" s="71"/>
      <c r="R1573" s="71"/>
    </row>
    <row r="1574" spans="10:18" ht="30" customHeight="1">
      <c r="J1574" s="6"/>
      <c r="O1574" s="50"/>
      <c r="P1574" s="71"/>
      <c r="Q1574" s="71"/>
      <c r="R1574" s="71"/>
    </row>
    <row r="1575" spans="10:18" ht="30" customHeight="1">
      <c r="J1575" s="6"/>
      <c r="O1575" s="50"/>
      <c r="P1575" s="71"/>
      <c r="Q1575" s="71"/>
      <c r="R1575" s="71"/>
    </row>
    <row r="1576" spans="10:18" ht="30" customHeight="1">
      <c r="J1576" s="6"/>
      <c r="O1576" s="50"/>
      <c r="P1576" s="71"/>
      <c r="Q1576" s="71"/>
      <c r="R1576" s="71"/>
    </row>
    <row r="1577" spans="10:21" ht="30" customHeight="1">
      <c r="J1577" s="6"/>
      <c r="O1577" s="50"/>
      <c r="P1577" s="71"/>
      <c r="Q1577" s="71"/>
      <c r="R1577" s="71"/>
      <c r="S1577" s="32"/>
      <c r="T1577" s="32"/>
      <c r="U1577" s="32"/>
    </row>
    <row r="1578" spans="10:18" ht="30" customHeight="1">
      <c r="J1578" s="6"/>
      <c r="O1578" s="50"/>
      <c r="P1578" s="71"/>
      <c r="Q1578" s="71"/>
      <c r="R1578" s="71"/>
    </row>
    <row r="1579" spans="10:18" ht="30" customHeight="1">
      <c r="J1579" s="6"/>
      <c r="O1579" s="71"/>
      <c r="P1579" s="71"/>
      <c r="Q1579" s="71"/>
      <c r="R1579" s="71"/>
    </row>
    <row r="1580" spans="10:18" ht="30" customHeight="1">
      <c r="J1580" s="6"/>
      <c r="O1580" s="71"/>
      <c r="P1580" s="71"/>
      <c r="Q1580" s="71"/>
      <c r="R1580" s="71"/>
    </row>
    <row r="1581" ht="30" customHeight="1">
      <c r="J1581" s="6"/>
    </row>
    <row r="1582" spans="10:18" ht="30" customHeight="1">
      <c r="J1582" s="6"/>
      <c r="O1582" s="32"/>
      <c r="P1582" s="32"/>
      <c r="Q1582" s="32"/>
      <c r="R1582" s="32"/>
    </row>
    <row r="1583" ht="30" customHeight="1">
      <c r="J1583" s="82"/>
    </row>
    <row r="1584" ht="30" customHeight="1">
      <c r="J1584" s="6"/>
    </row>
    <row r="1585" ht="30" customHeight="1">
      <c r="J1585" s="6"/>
    </row>
    <row r="1586" ht="30" customHeight="1">
      <c r="J1586" s="6"/>
    </row>
    <row r="1587" ht="30" customHeight="1">
      <c r="J1587" s="6"/>
    </row>
    <row r="1588" spans="10:18" ht="30" customHeight="1">
      <c r="J1588" s="6"/>
      <c r="N1588" s="70"/>
      <c r="O1588" s="70"/>
      <c r="P1588" s="70"/>
      <c r="Q1588" s="70"/>
      <c r="R1588" s="70"/>
    </row>
    <row r="1589" ht="30" customHeight="1">
      <c r="J1589" s="8"/>
    </row>
    <row r="1590" ht="30" customHeight="1">
      <c r="J1590" s="8"/>
    </row>
    <row r="1591" ht="30" customHeight="1">
      <c r="J1591" s="8"/>
    </row>
    <row r="1592" ht="30" customHeight="1">
      <c r="J1592" s="8"/>
    </row>
    <row r="1593" ht="30" customHeight="1">
      <c r="J1593" s="8"/>
    </row>
    <row r="1594" spans="10:18" ht="30" customHeight="1">
      <c r="J1594" s="8"/>
      <c r="N1594" s="59"/>
      <c r="O1594" s="59"/>
      <c r="P1594" s="59"/>
      <c r="Q1594" s="59"/>
      <c r="R1594" s="59"/>
    </row>
    <row r="1595" ht="30" customHeight="1">
      <c r="J1595" s="8"/>
    </row>
    <row r="1596" ht="30" customHeight="1">
      <c r="J1596" s="8"/>
    </row>
    <row r="1597" ht="30" customHeight="1">
      <c r="J1597" s="8"/>
    </row>
    <row r="1598" ht="30" customHeight="1">
      <c r="J1598" s="29"/>
    </row>
    <row r="1599" ht="30" customHeight="1">
      <c r="J1599" s="8"/>
    </row>
    <row r="1600" ht="30" customHeight="1">
      <c r="J1600" s="8"/>
    </row>
    <row r="1601" ht="30" customHeight="1">
      <c r="J1601" s="8"/>
    </row>
    <row r="1602" spans="10:18" ht="30" customHeight="1">
      <c r="J1602" s="8"/>
      <c r="N1602" s="59"/>
      <c r="O1602" s="59"/>
      <c r="P1602" s="59"/>
      <c r="Q1602" s="59"/>
      <c r="R1602" s="59"/>
    </row>
    <row r="1603" ht="30" customHeight="1">
      <c r="J1603" s="8"/>
    </row>
    <row r="1604" ht="30" customHeight="1">
      <c r="J1604" s="8"/>
    </row>
    <row r="1605" ht="30" customHeight="1">
      <c r="J1605" s="8"/>
    </row>
    <row r="1606" ht="30" customHeight="1">
      <c r="J1606" s="8"/>
    </row>
    <row r="1607" ht="30" customHeight="1">
      <c r="J1607" s="8"/>
    </row>
    <row r="1608" ht="30" customHeight="1">
      <c r="J1608" s="8"/>
    </row>
    <row r="1609" spans="10:18" ht="30" customHeight="1">
      <c r="J1609" s="8"/>
      <c r="N1609" s="32"/>
      <c r="O1609" s="32"/>
      <c r="P1609" s="32"/>
      <c r="Q1609" s="32"/>
      <c r="R1609" s="32"/>
    </row>
    <row r="1610" ht="30" customHeight="1">
      <c r="J1610" s="8"/>
    </row>
    <row r="1611" ht="30" customHeight="1">
      <c r="J1611" s="8"/>
    </row>
    <row r="1612" ht="30" customHeight="1">
      <c r="J1612" s="8"/>
    </row>
    <row r="1613" ht="30" customHeight="1">
      <c r="J1613" s="8"/>
    </row>
    <row r="1614" ht="30" customHeight="1">
      <c r="J1614" s="8"/>
    </row>
    <row r="1615" ht="30" customHeight="1">
      <c r="J1615" s="8"/>
    </row>
    <row r="1616" ht="30" customHeight="1">
      <c r="J1616" s="29"/>
    </row>
    <row r="1617" spans="10:18" ht="30" customHeight="1">
      <c r="J1617" s="8"/>
      <c r="N1617" s="59"/>
      <c r="O1617" s="59"/>
      <c r="P1617" s="59"/>
      <c r="Q1617" s="59"/>
      <c r="R1617" s="59"/>
    </row>
    <row r="1618" ht="30" customHeight="1">
      <c r="J1618" s="8"/>
    </row>
    <row r="1619" ht="30" customHeight="1">
      <c r="J1619" s="8"/>
    </row>
    <row r="1620" ht="30" customHeight="1">
      <c r="J1620" s="8"/>
    </row>
    <row r="1621" ht="30" customHeight="1">
      <c r="J1621" s="8"/>
    </row>
    <row r="1622" ht="30" customHeight="1">
      <c r="J1622" s="8"/>
    </row>
    <row r="1623" ht="30" customHeight="1">
      <c r="J1623" s="8"/>
    </row>
    <row r="1624" ht="30" customHeight="1">
      <c r="J1624" s="17"/>
    </row>
    <row r="1625" spans="10:21" ht="30" customHeight="1">
      <c r="J1625" s="8"/>
      <c r="S1625" s="32"/>
      <c r="T1625" s="32"/>
      <c r="U1625" s="32"/>
    </row>
    <row r="1626" ht="30" customHeight="1">
      <c r="J1626" s="8"/>
    </row>
    <row r="1627" spans="10:18" ht="30" customHeight="1">
      <c r="J1627" s="8"/>
      <c r="N1627" s="32"/>
      <c r="O1627" s="32"/>
      <c r="P1627" s="32"/>
      <c r="Q1627" s="32"/>
      <c r="R1627" s="32"/>
    </row>
    <row r="1628" ht="30" customHeight="1">
      <c r="J1628" s="8"/>
    </row>
    <row r="1629" ht="30" customHeight="1">
      <c r="J1629" s="8"/>
    </row>
    <row r="1630" ht="30" customHeight="1">
      <c r="J1630" s="8"/>
    </row>
    <row r="1631" spans="10:18" ht="30" customHeight="1">
      <c r="J1631" s="8"/>
      <c r="N1631" s="59"/>
      <c r="O1631" s="59"/>
      <c r="P1631" s="59"/>
      <c r="Q1631" s="59"/>
      <c r="R1631" s="59"/>
    </row>
    <row r="1632" ht="30" customHeight="1">
      <c r="J1632" s="8"/>
    </row>
    <row r="1633" ht="30" customHeight="1">
      <c r="J1633" s="8"/>
    </row>
    <row r="1634" ht="30" customHeight="1">
      <c r="J1634" s="8"/>
    </row>
    <row r="1635" ht="30" customHeight="1">
      <c r="J1635" s="8"/>
    </row>
    <row r="1636" spans="10:21" ht="30" customHeight="1">
      <c r="J1636" s="8"/>
      <c r="S1636" s="59"/>
      <c r="T1636" s="59"/>
      <c r="U1636" s="59"/>
    </row>
    <row r="1637" ht="30" customHeight="1">
      <c r="J1637" s="8"/>
    </row>
    <row r="1638" ht="30" customHeight="1">
      <c r="J1638" s="8"/>
    </row>
    <row r="1639" ht="30" customHeight="1">
      <c r="J1639" s="8"/>
    </row>
    <row r="1640" ht="30" customHeight="1">
      <c r="J1640" s="8"/>
    </row>
    <row r="1641" ht="30" customHeight="1">
      <c r="J1641" s="8"/>
    </row>
    <row r="1642" ht="30" customHeight="1">
      <c r="J1642" s="8"/>
    </row>
    <row r="1643" ht="30" customHeight="1">
      <c r="J1643" s="29"/>
    </row>
    <row r="1644" ht="45" customHeight="1">
      <c r="J1644" s="8"/>
    </row>
    <row r="1645" ht="45" customHeight="1">
      <c r="J1645" s="8"/>
    </row>
    <row r="1646" ht="45" customHeight="1">
      <c r="J1646" s="8"/>
    </row>
    <row r="1647" ht="45" customHeight="1">
      <c r="J1647" s="8"/>
    </row>
    <row r="1648" ht="19.5" customHeight="1">
      <c r="J1648" s="9"/>
    </row>
    <row r="1649" ht="19.5" customHeight="1">
      <c r="J1649" s="9"/>
    </row>
    <row r="1650" spans="10:21" ht="19.5" customHeight="1">
      <c r="J1650" s="66"/>
      <c r="S1650" s="32"/>
      <c r="T1650" s="32"/>
      <c r="U1650" s="32"/>
    </row>
    <row r="1651" ht="19.5" customHeight="1">
      <c r="J1651" s="14"/>
    </row>
    <row r="1652" ht="19.5" customHeight="1">
      <c r="J1652" s="15"/>
    </row>
    <row r="1653" ht="19.5" customHeight="1">
      <c r="J1653" s="66"/>
    </row>
    <row r="1654" spans="10:18" ht="19.5" customHeight="1">
      <c r="J1654" s="8"/>
      <c r="N1654" s="32"/>
      <c r="O1654" s="32"/>
      <c r="P1654" s="32"/>
      <c r="Q1654" s="32"/>
      <c r="R1654" s="32"/>
    </row>
    <row r="1655" ht="19.5" customHeight="1">
      <c r="J1655" s="8"/>
    </row>
    <row r="1656" ht="19.5" customHeight="1">
      <c r="J1656" s="8"/>
    </row>
    <row r="1657" ht="19.5" customHeight="1">
      <c r="J1657" s="8"/>
    </row>
    <row r="1658" ht="19.5" customHeight="1">
      <c r="J1658" s="8"/>
    </row>
    <row r="1659" ht="19.5" customHeight="1">
      <c r="J1659" s="8"/>
    </row>
    <row r="1660" ht="19.5" customHeight="1">
      <c r="J1660" s="8"/>
    </row>
    <row r="1661" ht="19.5" customHeight="1">
      <c r="J1661" s="8"/>
    </row>
    <row r="1662" ht="19.5" customHeight="1">
      <c r="J1662" s="8"/>
    </row>
    <row r="1663" spans="10:21" ht="19.5" customHeight="1">
      <c r="J1663" s="8"/>
      <c r="S1663" s="32"/>
      <c r="T1663" s="32"/>
      <c r="U1663" s="32"/>
    </row>
    <row r="1664" ht="19.5" customHeight="1">
      <c r="J1664" s="8"/>
    </row>
    <row r="1665" ht="19.5" customHeight="1">
      <c r="J1665" s="8"/>
    </row>
    <row r="1666" ht="19.5" customHeight="1">
      <c r="J1666" s="8"/>
    </row>
    <row r="1667" ht="19.5" customHeight="1">
      <c r="J1667" s="8"/>
    </row>
    <row r="1668" ht="19.5" customHeight="1">
      <c r="J1668" s="8"/>
    </row>
    <row r="1669" ht="19.5" customHeight="1">
      <c r="J1669" s="8"/>
    </row>
    <row r="1670" ht="19.5" customHeight="1">
      <c r="J1670" s="8"/>
    </row>
    <row r="1671" ht="19.5" customHeight="1">
      <c r="J1671" s="8"/>
    </row>
    <row r="1672" ht="19.5" customHeight="1">
      <c r="J1672" s="8"/>
    </row>
    <row r="1673" ht="19.5" customHeight="1">
      <c r="J1673" s="8"/>
    </row>
    <row r="1674" spans="10:21" ht="19.5" customHeight="1">
      <c r="J1674" s="8"/>
      <c r="S1674" s="32"/>
      <c r="T1674" s="32"/>
      <c r="U1674" s="32"/>
    </row>
    <row r="1675" ht="19.5" customHeight="1">
      <c r="J1675" s="8"/>
    </row>
    <row r="1676" ht="19.5" customHeight="1">
      <c r="J1676" s="8"/>
    </row>
    <row r="1677" ht="19.5" customHeight="1">
      <c r="J1677" s="8"/>
    </row>
    <row r="1678" ht="19.5" customHeight="1">
      <c r="J1678" s="8"/>
    </row>
    <row r="1679" ht="19.5" customHeight="1">
      <c r="J1679" s="8"/>
    </row>
    <row r="1680" ht="19.5" customHeight="1">
      <c r="J1680" s="8"/>
    </row>
    <row r="1681" ht="19.5" customHeight="1">
      <c r="J1681" s="8"/>
    </row>
    <row r="1682" ht="19.5" customHeight="1">
      <c r="J1682" s="8"/>
    </row>
    <row r="1683" ht="19.5" customHeight="1">
      <c r="J1683" s="8"/>
    </row>
    <row r="1684" ht="19.5" customHeight="1">
      <c r="J1684" s="8"/>
    </row>
    <row r="1685" ht="19.5" customHeight="1">
      <c r="J1685" s="8"/>
    </row>
    <row r="1686" ht="19.5" customHeight="1">
      <c r="J1686" s="8"/>
    </row>
    <row r="1687" ht="19.5" customHeight="1">
      <c r="J1687" s="8"/>
    </row>
    <row r="1688" ht="19.5" customHeight="1">
      <c r="J1688" s="8"/>
    </row>
    <row r="1689" ht="19.5" customHeight="1">
      <c r="J1689" s="8"/>
    </row>
    <row r="1690" ht="19.5" customHeight="1">
      <c r="J1690" s="8"/>
    </row>
    <row r="1691" ht="19.5" customHeight="1">
      <c r="J1691" s="29"/>
    </row>
    <row r="1692" ht="19.5" customHeight="1">
      <c r="J1692" s="8"/>
    </row>
    <row r="1693" ht="19.5" customHeight="1">
      <c r="J1693" s="8"/>
    </row>
    <row r="1694" spans="10:21" ht="19.5" customHeight="1">
      <c r="J1694" s="8"/>
      <c r="S1694" s="32"/>
      <c r="T1694" s="32"/>
      <c r="U1694" s="32"/>
    </row>
    <row r="1695" ht="19.5" customHeight="1">
      <c r="J1695" s="8"/>
    </row>
    <row r="1696" ht="19.5" customHeight="1">
      <c r="J1696" s="8"/>
    </row>
    <row r="1697" ht="19.5" customHeight="1">
      <c r="J1697" s="8"/>
    </row>
    <row r="1698" ht="19.5" customHeight="1">
      <c r="J1698" s="8"/>
    </row>
    <row r="1699" ht="19.5" customHeight="1">
      <c r="J1699" s="8"/>
    </row>
    <row r="1700" ht="19.5" customHeight="1">
      <c r="J1700" s="8"/>
    </row>
    <row r="1701" ht="19.5" customHeight="1">
      <c r="J1701" s="8"/>
    </row>
    <row r="1702" spans="10:18" ht="19.5" customHeight="1">
      <c r="J1702" s="8"/>
      <c r="N1702" s="32"/>
      <c r="O1702" s="32"/>
      <c r="P1702" s="32"/>
      <c r="Q1702" s="32"/>
      <c r="R1702" s="32"/>
    </row>
    <row r="1703" ht="19.5" customHeight="1">
      <c r="J1703" s="8"/>
    </row>
    <row r="1704" ht="19.5" customHeight="1">
      <c r="J1704" s="8"/>
    </row>
    <row r="1705" ht="19.5" customHeight="1">
      <c r="J1705" s="8"/>
    </row>
    <row r="1706" ht="19.5" customHeight="1">
      <c r="J1706" s="8"/>
    </row>
    <row r="1707" ht="19.5" customHeight="1">
      <c r="J1707" s="8"/>
    </row>
    <row r="1708" ht="19.5" customHeight="1">
      <c r="J1708" s="8"/>
    </row>
    <row r="1709" ht="19.5" customHeight="1">
      <c r="J1709" s="8"/>
    </row>
    <row r="1710" ht="19.5" customHeight="1">
      <c r="J1710" s="8"/>
    </row>
    <row r="1711" ht="19.5" customHeight="1">
      <c r="J1711" s="8"/>
    </row>
    <row r="1712" ht="19.5" customHeight="1">
      <c r="J1712" s="8"/>
    </row>
    <row r="1713" spans="10:18" ht="19.5" customHeight="1">
      <c r="J1713" s="8"/>
      <c r="N1713" s="59"/>
      <c r="O1713" s="59"/>
      <c r="P1713" s="59"/>
      <c r="Q1713" s="59"/>
      <c r="R1713" s="59"/>
    </row>
    <row r="1714" ht="19.5" customHeight="1">
      <c r="J1714" s="8"/>
    </row>
    <row r="1715" spans="10:21" ht="19.5" customHeight="1">
      <c r="J1715" s="8"/>
      <c r="S1715" s="32"/>
      <c r="T1715" s="32"/>
      <c r="U1715" s="32"/>
    </row>
    <row r="1716" ht="19.5" customHeight="1">
      <c r="J1716" s="29"/>
    </row>
    <row r="1717" ht="19.5" customHeight="1">
      <c r="J1717" s="8"/>
    </row>
    <row r="1718" ht="19.5" customHeight="1">
      <c r="J1718" s="8"/>
    </row>
    <row r="1719" ht="19.5" customHeight="1">
      <c r="J1719" s="8"/>
    </row>
    <row r="1720" ht="19.5" customHeight="1">
      <c r="J1720" s="8"/>
    </row>
    <row r="1721" ht="19.5" customHeight="1">
      <c r="J1721" s="8"/>
    </row>
    <row r="1722" ht="19.5" customHeight="1">
      <c r="J1722" s="8"/>
    </row>
    <row r="1723" ht="19.5" customHeight="1">
      <c r="J1723" s="8"/>
    </row>
    <row r="1724" ht="19.5" customHeight="1">
      <c r="J1724" s="68"/>
    </row>
    <row r="1725" spans="10:21" ht="19.5" customHeight="1">
      <c r="J1725" s="9"/>
      <c r="S1725" s="32"/>
      <c r="T1725" s="32"/>
      <c r="U1725" s="32"/>
    </row>
    <row r="1726" ht="19.5" customHeight="1">
      <c r="J1726" s="12"/>
    </row>
    <row r="1727" spans="10:14" ht="19.5" customHeight="1">
      <c r="J1727" s="68"/>
      <c r="N1727" s="32"/>
    </row>
    <row r="1728" ht="19.5" customHeight="1">
      <c r="J1728" s="68"/>
    </row>
    <row r="1729" spans="10:21" ht="19.5" customHeight="1">
      <c r="J1729" s="33"/>
      <c r="S1729" s="32"/>
      <c r="T1729" s="32"/>
      <c r="U1729" s="32"/>
    </row>
    <row r="1730" ht="19.5" customHeight="1">
      <c r="J1730" s="66"/>
    </row>
    <row r="1731" ht="19.5" customHeight="1">
      <c r="J1731" s="8"/>
    </row>
    <row r="1732" ht="19.5" customHeight="1">
      <c r="J1732" s="8"/>
    </row>
    <row r="1733" ht="19.5" customHeight="1">
      <c r="J1733" s="8"/>
    </row>
    <row r="1734" ht="19.5" customHeight="1">
      <c r="J1734" s="8"/>
    </row>
    <row r="1735" ht="19.5" customHeight="1">
      <c r="J1735" s="8"/>
    </row>
    <row r="1736" spans="10:18" ht="19.5" customHeight="1">
      <c r="J1736" s="8"/>
      <c r="O1736" s="32"/>
      <c r="P1736" s="32"/>
      <c r="Q1736" s="32"/>
      <c r="R1736" s="32"/>
    </row>
    <row r="1737" ht="19.5" customHeight="1">
      <c r="J1737" s="8"/>
    </row>
    <row r="1738" ht="19.5" customHeight="1">
      <c r="J1738" s="8"/>
    </row>
    <row r="1739" ht="19.5" customHeight="1">
      <c r="J1739" s="8"/>
    </row>
    <row r="1740" spans="10:14" ht="19.5" customHeight="1">
      <c r="J1740" s="29"/>
      <c r="N1740" s="32"/>
    </row>
    <row r="1741" ht="19.5" customHeight="1">
      <c r="J1741" s="8"/>
    </row>
    <row r="1742" ht="19.5" customHeight="1">
      <c r="J1742" s="8"/>
    </row>
    <row r="1743" ht="19.5" customHeight="1">
      <c r="J1743" s="8"/>
    </row>
    <row r="1744" ht="19.5" customHeight="1">
      <c r="J1744" s="8"/>
    </row>
    <row r="1745" ht="19.5" customHeight="1">
      <c r="J1745" s="8"/>
    </row>
    <row r="1746" ht="19.5" customHeight="1">
      <c r="J1746" s="8"/>
    </row>
    <row r="1747" ht="19.5" customHeight="1">
      <c r="J1747" s="8"/>
    </row>
    <row r="1748" ht="19.5" customHeight="1">
      <c r="J1748" s="8"/>
    </row>
    <row r="1749" spans="10:18" ht="19.5" customHeight="1">
      <c r="J1749" s="8"/>
      <c r="O1749" s="32"/>
      <c r="P1749" s="32"/>
      <c r="Q1749" s="32"/>
      <c r="R1749" s="32"/>
    </row>
    <row r="1750" ht="19.5" customHeight="1">
      <c r="J1750" s="8"/>
    </row>
    <row r="1751" spans="10:14" ht="19.5" customHeight="1">
      <c r="J1751" s="8"/>
      <c r="N1751" s="32"/>
    </row>
    <row r="1752" ht="19.5" customHeight="1">
      <c r="J1752" s="8"/>
    </row>
    <row r="1753" ht="19.5" customHeight="1">
      <c r="J1753" s="8"/>
    </row>
    <row r="1754" ht="19.5" customHeight="1">
      <c r="J1754" s="8"/>
    </row>
    <row r="1755" ht="19.5" customHeight="1">
      <c r="J1755" s="8"/>
    </row>
    <row r="1756" ht="19.5" customHeight="1">
      <c r="J1756" s="8"/>
    </row>
    <row r="1757" ht="19.5" customHeight="1">
      <c r="J1757" s="8"/>
    </row>
    <row r="1758" ht="19.5" customHeight="1">
      <c r="J1758" s="8"/>
    </row>
    <row r="1759" ht="19.5" customHeight="1">
      <c r="J1759" s="8"/>
    </row>
    <row r="1760" spans="10:18" ht="19.5" customHeight="1">
      <c r="J1760" s="29"/>
      <c r="O1760" s="32"/>
      <c r="P1760" s="32"/>
      <c r="Q1760" s="32"/>
      <c r="R1760" s="32"/>
    </row>
    <row r="1761" ht="19.5" customHeight="1">
      <c r="J1761" s="8"/>
    </row>
    <row r="1762" spans="10:21" ht="19.5" customHeight="1">
      <c r="J1762" s="8"/>
      <c r="S1762" s="59"/>
      <c r="T1762" s="59"/>
      <c r="U1762" s="59"/>
    </row>
    <row r="1763" ht="19.5" customHeight="1">
      <c r="J1763" s="8"/>
    </row>
    <row r="1764" ht="19.5" customHeight="1">
      <c r="J1764" s="8"/>
    </row>
    <row r="1765" ht="19.5" customHeight="1">
      <c r="J1765" s="8"/>
    </row>
    <row r="1766" spans="10:21" ht="19.5" customHeight="1">
      <c r="J1766" s="8"/>
      <c r="S1766" s="32"/>
      <c r="T1766" s="32"/>
      <c r="U1766" s="32"/>
    </row>
    <row r="1767" ht="19.5" customHeight="1">
      <c r="J1767" s="8"/>
    </row>
    <row r="1768" ht="19.5" customHeight="1">
      <c r="J1768" s="8"/>
    </row>
    <row r="1769" ht="19.5" customHeight="1">
      <c r="J1769" s="8"/>
    </row>
    <row r="1770" ht="19.5" customHeight="1">
      <c r="J1770" s="8"/>
    </row>
    <row r="1771" spans="10:18" ht="19.5" customHeight="1">
      <c r="J1771" s="8"/>
      <c r="N1771" s="32"/>
      <c r="O1771" s="32"/>
      <c r="P1771" s="32"/>
      <c r="Q1771" s="32"/>
      <c r="R1771" s="32"/>
    </row>
    <row r="1772" ht="19.5" customHeight="1">
      <c r="J1772" s="8"/>
    </row>
    <row r="1773" ht="19.5" customHeight="1">
      <c r="J1773" s="8"/>
    </row>
    <row r="1774" ht="19.5" customHeight="1">
      <c r="J1774" s="8"/>
    </row>
    <row r="1775" spans="10:21" ht="19.5" customHeight="1">
      <c r="J1775" s="8"/>
      <c r="S1775" s="59"/>
      <c r="T1775" s="59"/>
      <c r="U1775" s="59"/>
    </row>
    <row r="1776" ht="19.5" customHeight="1">
      <c r="J1776" s="8"/>
    </row>
    <row r="1777" ht="19.5" customHeight="1">
      <c r="J1777" s="8"/>
    </row>
    <row r="1778" ht="19.5" customHeight="1">
      <c r="J1778" s="8"/>
    </row>
    <row r="1779" ht="19.5" customHeight="1">
      <c r="J1779" s="8"/>
    </row>
    <row r="1780" ht="19.5" customHeight="1">
      <c r="J1780" s="8"/>
    </row>
    <row r="1781" ht="19.5" customHeight="1">
      <c r="J1781" s="29"/>
    </row>
    <row r="1782" ht="19.5" customHeight="1">
      <c r="J1782" s="8"/>
    </row>
    <row r="1783" ht="19.5" customHeight="1">
      <c r="J1783" s="8"/>
    </row>
    <row r="1784" ht="19.5" customHeight="1">
      <c r="J1784" s="8"/>
    </row>
    <row r="1785" ht="19.5" customHeight="1">
      <c r="J1785" s="17"/>
    </row>
    <row r="1786" ht="19.5" customHeight="1">
      <c r="J1786" s="8"/>
    </row>
    <row r="1787" ht="19.5" customHeight="1">
      <c r="J1787" s="8"/>
    </row>
    <row r="1788" ht="19.5" customHeight="1">
      <c r="J1788" s="8"/>
    </row>
    <row r="1789" ht="19.5" customHeight="1">
      <c r="J1789" s="8"/>
    </row>
    <row r="1790" ht="19.5" customHeight="1">
      <c r="J1790" s="8"/>
    </row>
    <row r="1791" ht="19.5" customHeight="1">
      <c r="J1791" s="29"/>
    </row>
    <row r="1792" spans="10:18" ht="19.5" customHeight="1">
      <c r="J1792" s="8"/>
      <c r="N1792" s="32"/>
      <c r="O1792" s="32"/>
      <c r="P1792" s="32"/>
      <c r="Q1792" s="32"/>
      <c r="R1792" s="32"/>
    </row>
    <row r="1793" ht="19.5" customHeight="1">
      <c r="J1793" s="8"/>
    </row>
    <row r="1794" ht="19.5" customHeight="1">
      <c r="J1794" s="8"/>
    </row>
    <row r="1795" ht="19.5" customHeight="1">
      <c r="J1795" s="29"/>
    </row>
    <row r="1796" ht="19.5" customHeight="1">
      <c r="J1796" s="8"/>
    </row>
    <row r="1797" ht="19.5" customHeight="1">
      <c r="J1797" s="8"/>
    </row>
    <row r="1798" ht="19.5" customHeight="1">
      <c r="J1798" s="8"/>
    </row>
    <row r="1799" ht="19.5" customHeight="1">
      <c r="J1799" s="8"/>
    </row>
    <row r="1800" ht="19.5" customHeight="1">
      <c r="J1800" s="8"/>
    </row>
    <row r="1801" spans="10:21" ht="19.5" customHeight="1">
      <c r="J1801" s="9"/>
      <c r="S1801" s="32"/>
      <c r="T1801" s="32"/>
      <c r="U1801" s="32"/>
    </row>
    <row r="1802" spans="10:21" ht="19.5" customHeight="1">
      <c r="J1802" s="9"/>
      <c r="N1802" s="32"/>
      <c r="S1802" s="32"/>
      <c r="T1802" s="32"/>
      <c r="U1802" s="32"/>
    </row>
    <row r="1803" ht="19.5" customHeight="1">
      <c r="J1803" s="9"/>
    </row>
    <row r="1804" ht="19.5" customHeight="1">
      <c r="J1804" s="83"/>
    </row>
    <row r="1805" ht="19.5" customHeight="1">
      <c r="J1805" s="15"/>
    </row>
    <row r="1806" spans="10:14" ht="19.5" customHeight="1">
      <c r="J1806" s="66"/>
      <c r="N1806" s="32"/>
    </row>
    <row r="1807" ht="19.5" customHeight="1">
      <c r="J1807" s="17"/>
    </row>
    <row r="1808" ht="19.5" customHeight="1">
      <c r="J1808" s="8"/>
    </row>
    <row r="1809" ht="19.5" customHeight="1">
      <c r="J1809" s="8"/>
    </row>
    <row r="1810" ht="19.5" customHeight="1">
      <c r="J1810" s="8"/>
    </row>
    <row r="1811" spans="10:21" ht="19.5" customHeight="1">
      <c r="J1811" s="8"/>
      <c r="O1811" s="32"/>
      <c r="P1811" s="32"/>
      <c r="Q1811" s="32"/>
      <c r="R1811" s="32"/>
      <c r="S1811" s="70"/>
      <c r="T1811" s="70"/>
      <c r="U1811" s="70"/>
    </row>
    <row r="1812" ht="19.5" customHeight="1">
      <c r="J1812" s="8"/>
    </row>
    <row r="1813" ht="19.5" customHeight="1">
      <c r="J1813" s="8"/>
    </row>
    <row r="1814" ht="19.5" customHeight="1">
      <c r="J1814" s="8"/>
    </row>
    <row r="1815" spans="10:18" ht="19.5" customHeight="1">
      <c r="J1815" s="8"/>
      <c r="O1815" s="32"/>
      <c r="P1815" s="32"/>
      <c r="Q1815" s="32"/>
      <c r="R1815" s="32"/>
    </row>
    <row r="1816" ht="19.5" customHeight="1">
      <c r="J1816" s="8"/>
    </row>
    <row r="1817" ht="19.5" customHeight="1">
      <c r="J1817" s="8"/>
    </row>
    <row r="1818" ht="19.5" customHeight="1">
      <c r="J1818" s="8"/>
    </row>
    <row r="1819" ht="19.5" customHeight="1">
      <c r="J1819" s="8"/>
    </row>
    <row r="1820" ht="19.5" customHeight="1">
      <c r="J1820" s="8"/>
    </row>
    <row r="1821" ht="19.5" customHeight="1">
      <c r="J1821" s="8"/>
    </row>
    <row r="1822" ht="19.5" customHeight="1">
      <c r="J1822" s="8"/>
    </row>
    <row r="1823" ht="19.5" customHeight="1">
      <c r="J1823" s="8"/>
    </row>
    <row r="1824" ht="19.5" customHeight="1">
      <c r="J1824" s="8"/>
    </row>
    <row r="1825" ht="19.5" customHeight="1">
      <c r="J1825" s="17"/>
    </row>
    <row r="1826" ht="19.5" customHeight="1">
      <c r="J1826" s="8"/>
    </row>
    <row r="1827" ht="19.5" customHeight="1">
      <c r="J1827" s="8"/>
    </row>
    <row r="1828" spans="10:21" ht="19.5" customHeight="1">
      <c r="J1828" s="8"/>
      <c r="S1828" s="59"/>
      <c r="T1828" s="59"/>
      <c r="U1828" s="59"/>
    </row>
    <row r="1829" ht="19.5" customHeight="1">
      <c r="J1829" s="8"/>
    </row>
    <row r="1830" ht="19.5" customHeight="1">
      <c r="J1830" s="8"/>
    </row>
    <row r="1831" ht="19.5" customHeight="1">
      <c r="J1831" s="8"/>
    </row>
    <row r="1832" ht="19.5" customHeight="1">
      <c r="J1832" s="29"/>
    </row>
    <row r="1833" ht="19.5" customHeight="1">
      <c r="J1833" s="8"/>
    </row>
    <row r="1834" ht="19.5" customHeight="1">
      <c r="J1834" s="8"/>
    </row>
    <row r="1835" ht="19.5" customHeight="1">
      <c r="J1835" s="8"/>
    </row>
    <row r="1836" ht="19.5" customHeight="1">
      <c r="J1836" s="8"/>
    </row>
    <row r="1837" ht="19.5" customHeight="1">
      <c r="J1837" s="8"/>
    </row>
    <row r="1838" ht="19.5" customHeight="1">
      <c r="J1838" s="8"/>
    </row>
    <row r="1839" spans="10:18" ht="19.5" customHeight="1">
      <c r="J1839" s="8"/>
      <c r="N1839" s="59"/>
      <c r="O1839" s="59"/>
      <c r="P1839" s="59"/>
      <c r="Q1839" s="59"/>
      <c r="R1839" s="59"/>
    </row>
    <row r="1840" ht="19.5" customHeight="1">
      <c r="J1840" s="8"/>
    </row>
    <row r="1841" ht="19.5" customHeight="1">
      <c r="J1841" s="8"/>
    </row>
    <row r="1842" ht="19.5" customHeight="1">
      <c r="J1842" s="8"/>
    </row>
    <row r="1843" spans="10:18" ht="19.5" customHeight="1">
      <c r="J1843" s="8"/>
      <c r="N1843" s="32"/>
      <c r="O1843" s="32"/>
      <c r="P1843" s="32"/>
      <c r="Q1843" s="32"/>
      <c r="R1843" s="32"/>
    </row>
    <row r="1844" ht="19.5" customHeight="1">
      <c r="J1844" s="8"/>
    </row>
    <row r="1845" ht="19.5" customHeight="1">
      <c r="J1845" s="8"/>
    </row>
    <row r="1846" ht="19.5" customHeight="1">
      <c r="J1846" s="8"/>
    </row>
    <row r="1847" ht="19.5" customHeight="1">
      <c r="J1847" s="8"/>
    </row>
    <row r="1848" ht="19.5" customHeight="1">
      <c r="J1848" s="8"/>
    </row>
    <row r="1849" ht="19.5" customHeight="1">
      <c r="J1849" s="8"/>
    </row>
    <row r="1850" ht="19.5" customHeight="1">
      <c r="J1850" s="8"/>
    </row>
    <row r="1851" ht="19.5" customHeight="1">
      <c r="J1851" s="8"/>
    </row>
    <row r="1852" spans="10:18" ht="19.5" customHeight="1">
      <c r="J1852" s="8"/>
      <c r="N1852" s="59"/>
      <c r="O1852" s="59"/>
      <c r="P1852" s="59"/>
      <c r="Q1852" s="59"/>
      <c r="R1852" s="59"/>
    </row>
    <row r="1853" ht="19.5" customHeight="1">
      <c r="J1853" s="8"/>
    </row>
    <row r="1854" ht="19.5" customHeight="1">
      <c r="J1854" s="8"/>
    </row>
    <row r="1855" ht="19.5" customHeight="1">
      <c r="J1855" s="8"/>
    </row>
    <row r="1856" ht="19.5" customHeight="1">
      <c r="J1856" s="8"/>
    </row>
    <row r="1857" ht="19.5" customHeight="1">
      <c r="J1857" s="8"/>
    </row>
    <row r="1858" ht="19.5" customHeight="1">
      <c r="J1858" s="8"/>
    </row>
    <row r="1859" ht="19.5" customHeight="1">
      <c r="J1859" s="8"/>
    </row>
    <row r="1860" ht="19.5" customHeight="1">
      <c r="J1860" s="8"/>
    </row>
    <row r="1861" ht="19.5" customHeight="1">
      <c r="J1861" s="8"/>
    </row>
    <row r="1862" ht="19.5" customHeight="1">
      <c r="J1862" s="8"/>
    </row>
    <row r="1863" ht="19.5" customHeight="1">
      <c r="J1863" s="8"/>
    </row>
    <row r="1864" ht="19.5" customHeight="1">
      <c r="J1864" s="8"/>
    </row>
    <row r="1865" ht="19.5" customHeight="1">
      <c r="J1865" s="8"/>
    </row>
    <row r="1866" ht="19.5" customHeight="1">
      <c r="J1866" s="9"/>
    </row>
    <row r="1867" ht="19.5" customHeight="1">
      <c r="J1867" s="31"/>
    </row>
    <row r="1868" ht="19.5" customHeight="1">
      <c r="J1868" s="31"/>
    </row>
    <row r="1869" ht="19.5" customHeight="1">
      <c r="J1869" s="9"/>
    </row>
    <row r="1870" ht="19.5" customHeight="1">
      <c r="J1870" s="9"/>
    </row>
    <row r="1871" ht="19.5" customHeight="1">
      <c r="J1871" s="9"/>
    </row>
    <row r="1872" ht="19.5" customHeight="1">
      <c r="J1872" s="9"/>
    </row>
    <row r="1873" ht="19.5" customHeight="1">
      <c r="J1873" s="9"/>
    </row>
    <row r="1874" spans="10:21" ht="19.5" customHeight="1">
      <c r="J1874" s="9"/>
      <c r="S1874" s="59"/>
      <c r="T1874" s="59"/>
      <c r="U1874" s="59"/>
    </row>
    <row r="1875" ht="19.5" customHeight="1">
      <c r="J1875" s="9"/>
    </row>
    <row r="1876" ht="19.5" customHeight="1">
      <c r="J1876" s="9"/>
    </row>
    <row r="1877" ht="19.5" customHeight="1">
      <c r="J1877" s="9"/>
    </row>
    <row r="1878" spans="10:18" ht="19.5" customHeight="1">
      <c r="J1878" s="9"/>
      <c r="N1878" s="32"/>
      <c r="O1878" s="32"/>
      <c r="P1878" s="32"/>
      <c r="Q1878" s="32"/>
      <c r="R1878" s="32"/>
    </row>
    <row r="1879" spans="10:14" ht="19.5" customHeight="1">
      <c r="J1879" s="9"/>
      <c r="N1879" s="32"/>
    </row>
    <row r="1880" ht="19.5" customHeight="1">
      <c r="J1880" s="9"/>
    </row>
    <row r="1881" ht="19.5" customHeight="1">
      <c r="J1881" s="9"/>
    </row>
    <row r="1882" ht="19.5" customHeight="1">
      <c r="J1882" s="9"/>
    </row>
    <row r="1883" ht="19.5" customHeight="1">
      <c r="J1883" s="9"/>
    </row>
    <row r="1884" ht="19.5" customHeight="1">
      <c r="J1884" s="9"/>
    </row>
    <row r="1885" ht="19.5" customHeight="1">
      <c r="J1885" s="9"/>
    </row>
    <row r="1886" ht="19.5" customHeight="1">
      <c r="J1886" s="9"/>
    </row>
    <row r="1887" ht="19.5" customHeight="1">
      <c r="J1887" s="9"/>
    </row>
    <row r="1888" spans="10:18" ht="19.5" customHeight="1">
      <c r="J1888" s="9"/>
      <c r="N1888" s="70"/>
      <c r="O1888" s="70"/>
      <c r="P1888" s="70"/>
      <c r="Q1888" s="70"/>
      <c r="R1888" s="70"/>
    </row>
    <row r="1889" ht="19.5" customHeight="1">
      <c r="J1889" s="9"/>
    </row>
    <row r="1890" ht="19.5" customHeight="1">
      <c r="J1890" s="9"/>
    </row>
    <row r="1891" spans="10:21" ht="19.5" customHeight="1">
      <c r="J1891" s="9"/>
      <c r="S1891" s="59"/>
      <c r="T1891" s="59"/>
      <c r="U1891" s="59"/>
    </row>
    <row r="1892" ht="19.5" customHeight="1">
      <c r="J1892" s="9"/>
    </row>
    <row r="1893" ht="19.5" customHeight="1">
      <c r="J1893" s="9"/>
    </row>
    <row r="1894" ht="19.5" customHeight="1">
      <c r="J1894" s="8"/>
    </row>
    <row r="1895" ht="19.5" customHeight="1">
      <c r="J1895" s="9"/>
    </row>
    <row r="1896" ht="19.5" customHeight="1">
      <c r="J1896" s="15"/>
    </row>
    <row r="1897" ht="19.5" customHeight="1">
      <c r="J1897" s="66"/>
    </row>
    <row r="1898" ht="19.5" customHeight="1">
      <c r="J1898" s="17"/>
    </row>
    <row r="1899" ht="19.5" customHeight="1">
      <c r="J1899" s="8"/>
    </row>
    <row r="1900" ht="19.5" customHeight="1">
      <c r="J1900" s="8"/>
    </row>
    <row r="1901" spans="10:21" ht="19.5" customHeight="1">
      <c r="J1901" s="8"/>
      <c r="S1901" s="59"/>
      <c r="T1901" s="59"/>
      <c r="U1901" s="59"/>
    </row>
    <row r="1902" ht="19.5" customHeight="1">
      <c r="J1902" s="8"/>
    </row>
    <row r="1903" ht="19.5" customHeight="1">
      <c r="J1903" s="8"/>
    </row>
    <row r="1904" spans="10:21" ht="19.5" customHeight="1">
      <c r="J1904" s="8"/>
      <c r="S1904" s="32"/>
      <c r="T1904" s="32"/>
      <c r="U1904" s="32"/>
    </row>
    <row r="1905" spans="10:18" ht="19.5" customHeight="1">
      <c r="J1905" s="8"/>
      <c r="N1905" s="59"/>
      <c r="O1905" s="59"/>
      <c r="P1905" s="59"/>
      <c r="Q1905" s="59"/>
      <c r="R1905" s="59"/>
    </row>
    <row r="1906" ht="19.5" customHeight="1">
      <c r="J1906" s="8"/>
    </row>
    <row r="1907" ht="19.5" customHeight="1">
      <c r="J1907" s="8"/>
    </row>
    <row r="1908" ht="19.5" customHeight="1">
      <c r="J1908" s="8"/>
    </row>
    <row r="1909" ht="19.5" customHeight="1">
      <c r="J1909" s="8"/>
    </row>
    <row r="1910" ht="19.5" customHeight="1">
      <c r="J1910" s="8"/>
    </row>
    <row r="1911" ht="19.5" customHeight="1">
      <c r="J1911" s="8"/>
    </row>
    <row r="1912" ht="19.5" customHeight="1">
      <c r="J1912" s="8"/>
    </row>
    <row r="1913" ht="19.5" customHeight="1">
      <c r="J1913" s="17"/>
    </row>
    <row r="1914" ht="19.5" customHeight="1">
      <c r="J1914" s="8"/>
    </row>
    <row r="1915" spans="10:21" ht="19.5" customHeight="1">
      <c r="J1915" s="8"/>
      <c r="S1915" s="73"/>
      <c r="T1915" s="73"/>
      <c r="U1915" s="73"/>
    </row>
    <row r="1916" ht="19.5" customHeight="1">
      <c r="J1916" s="8"/>
    </row>
    <row r="1917" ht="19.5" customHeight="1">
      <c r="J1917" s="8"/>
    </row>
    <row r="1918" ht="19.5" customHeight="1">
      <c r="J1918" s="8"/>
    </row>
    <row r="1919" ht="19.5" customHeight="1">
      <c r="J1919" s="8"/>
    </row>
    <row r="1920" ht="19.5" customHeight="1">
      <c r="J1920" s="8"/>
    </row>
    <row r="1921" ht="19.5" customHeight="1">
      <c r="J1921" s="8"/>
    </row>
    <row r="1922" ht="19.5" customHeight="1">
      <c r="J1922" s="8"/>
    </row>
    <row r="1923" ht="19.5" customHeight="1">
      <c r="J1923" s="8"/>
    </row>
    <row r="1924" ht="19.5" customHeight="1">
      <c r="J1924" s="8"/>
    </row>
    <row r="1925" ht="19.5" customHeight="1">
      <c r="J1925" s="8"/>
    </row>
    <row r="1926" ht="19.5" customHeight="1">
      <c r="J1926" s="8"/>
    </row>
    <row r="1927" ht="19.5" customHeight="1">
      <c r="J1927" s="8"/>
    </row>
    <row r="1928" ht="19.5" customHeight="1">
      <c r="J1928" s="8"/>
    </row>
    <row r="1929" ht="19.5" customHeight="1">
      <c r="J1929" s="8"/>
    </row>
    <row r="1930" ht="19.5" customHeight="1">
      <c r="J1930" s="8"/>
    </row>
    <row r="1931" ht="19.5" customHeight="1">
      <c r="J1931" s="8"/>
    </row>
    <row r="1932" ht="19.5" customHeight="1">
      <c r="J1932" s="8"/>
    </row>
    <row r="1933" ht="19.5" customHeight="1">
      <c r="J1933" s="8"/>
    </row>
    <row r="1934" ht="19.5" customHeight="1">
      <c r="J1934" s="8"/>
    </row>
    <row r="1935" ht="19.5" customHeight="1">
      <c r="J1935" s="8"/>
    </row>
    <row r="1936" ht="19.5" customHeight="1">
      <c r="J1936" s="8"/>
    </row>
    <row r="1937" ht="19.5" customHeight="1">
      <c r="J1937" s="8"/>
    </row>
    <row r="1938" ht="19.5" customHeight="1">
      <c r="J1938" s="8"/>
    </row>
    <row r="1939" ht="19.5" customHeight="1">
      <c r="J1939" s="8"/>
    </row>
    <row r="1940" ht="19.5" customHeight="1">
      <c r="J1940" s="8"/>
    </row>
    <row r="1941" ht="19.5" customHeight="1">
      <c r="J1941" s="8"/>
    </row>
    <row r="1942" ht="19.5" customHeight="1">
      <c r="J1942" s="8"/>
    </row>
    <row r="1943" ht="19.5" customHeight="1">
      <c r="J1943" s="8"/>
    </row>
    <row r="1944" ht="19.5" customHeight="1">
      <c r="J1944" s="8"/>
    </row>
    <row r="1945" ht="19.5" customHeight="1">
      <c r="J1945" s="8"/>
    </row>
    <row r="1946" ht="19.5" customHeight="1">
      <c r="J1946" s="8"/>
    </row>
    <row r="1947" ht="19.5" customHeight="1">
      <c r="J1947" s="66"/>
    </row>
    <row r="1948" ht="19.5" customHeight="1">
      <c r="J1948" s="8"/>
    </row>
    <row r="1949" ht="19.5" customHeight="1">
      <c r="J1949" s="8"/>
    </row>
    <row r="1950" ht="19.5" customHeight="1">
      <c r="J1950" s="8"/>
    </row>
    <row r="1951" spans="10:18" ht="19.5" customHeight="1">
      <c r="J1951" s="8"/>
      <c r="N1951" s="59"/>
      <c r="O1951" s="59"/>
      <c r="P1951" s="59"/>
      <c r="Q1951" s="59"/>
      <c r="R1951" s="59"/>
    </row>
    <row r="1952" ht="19.5" customHeight="1">
      <c r="J1952" s="8"/>
    </row>
    <row r="1953" ht="19.5" customHeight="1">
      <c r="J1953" s="8"/>
    </row>
    <row r="1954" ht="19.5" customHeight="1">
      <c r="J1954" s="8"/>
    </row>
    <row r="1955" ht="19.5" customHeight="1">
      <c r="J1955" s="8"/>
    </row>
    <row r="1956" ht="19.5" customHeight="1">
      <c r="J1956" s="8"/>
    </row>
    <row r="1957" ht="19.5" customHeight="1">
      <c r="J1957" s="8"/>
    </row>
    <row r="1958" ht="19.5" customHeight="1">
      <c r="J1958" s="8"/>
    </row>
    <row r="1959" ht="19.5" customHeight="1">
      <c r="J1959" s="8"/>
    </row>
    <row r="1960" ht="19.5" customHeight="1">
      <c r="J1960" s="8"/>
    </row>
    <row r="1961" ht="19.5" customHeight="1">
      <c r="J1961" s="9"/>
    </row>
    <row r="1962" ht="19.5" customHeight="1">
      <c r="J1962" s="9"/>
    </row>
    <row r="1963" ht="19.5" customHeight="1">
      <c r="J1963" s="15"/>
    </row>
    <row r="1964" ht="19.5" customHeight="1">
      <c r="J1964" s="66"/>
    </row>
    <row r="1965" ht="19.5" customHeight="1">
      <c r="J1965" s="8"/>
    </row>
    <row r="1966" ht="19.5" customHeight="1">
      <c r="J1966" s="8"/>
    </row>
    <row r="1967" ht="19.5" customHeight="1">
      <c r="J1967" s="8"/>
    </row>
    <row r="1968" spans="10:18" ht="19.5" customHeight="1">
      <c r="J1968" s="8"/>
      <c r="N1968" s="59"/>
      <c r="O1968" s="59"/>
      <c r="P1968" s="59"/>
      <c r="Q1968" s="59"/>
      <c r="R1968" s="59"/>
    </row>
    <row r="1969" ht="19.5" customHeight="1">
      <c r="J1969" s="8"/>
    </row>
    <row r="1970" ht="19.5" customHeight="1">
      <c r="J1970" s="29"/>
    </row>
    <row r="1971" ht="19.5" customHeight="1">
      <c r="J1971" s="8"/>
    </row>
    <row r="1972" spans="10:18" ht="19.5" customHeight="1">
      <c r="J1972" s="8"/>
      <c r="O1972" s="32"/>
      <c r="P1972" s="32"/>
      <c r="Q1972" s="32"/>
      <c r="R1972" s="32"/>
    </row>
    <row r="1973" ht="19.5" customHeight="1">
      <c r="J1973" s="8"/>
    </row>
    <row r="1974" ht="19.5" customHeight="1">
      <c r="J1974" s="8"/>
    </row>
    <row r="1975" ht="19.5" customHeight="1">
      <c r="J1975" s="8"/>
    </row>
    <row r="1976" ht="19.5" customHeight="1">
      <c r="J1976" s="8"/>
    </row>
    <row r="1977" ht="19.5" customHeight="1">
      <c r="J1977" s="8"/>
    </row>
    <row r="1978" spans="10:18" ht="19.5" customHeight="1">
      <c r="J1978" s="8"/>
      <c r="N1978" s="59"/>
      <c r="O1978" s="59"/>
      <c r="P1978" s="59"/>
      <c r="Q1978" s="59"/>
      <c r="R1978" s="59"/>
    </row>
    <row r="1979" ht="19.5" customHeight="1">
      <c r="J1979" s="8"/>
    </row>
    <row r="1980" ht="19.5" customHeight="1">
      <c r="J1980" s="8"/>
    </row>
    <row r="1981" spans="10:18" ht="19.5" customHeight="1">
      <c r="J1981" s="29"/>
      <c r="N1981" s="32"/>
      <c r="O1981" s="32"/>
      <c r="P1981" s="32"/>
      <c r="Q1981" s="32"/>
      <c r="R1981" s="32"/>
    </row>
    <row r="1982" ht="19.5" customHeight="1">
      <c r="J1982" s="8"/>
    </row>
    <row r="1983" ht="19.5" customHeight="1">
      <c r="J1983" s="8"/>
    </row>
    <row r="1984" ht="19.5" customHeight="1">
      <c r="J1984" s="8"/>
    </row>
    <row r="1985" ht="19.5" customHeight="1">
      <c r="J1985" s="8"/>
    </row>
    <row r="1986" ht="19.5" customHeight="1">
      <c r="J1986" s="8"/>
    </row>
    <row r="1987" ht="19.5" customHeight="1">
      <c r="J1987" s="8"/>
    </row>
    <row r="1988" ht="19.5" customHeight="1">
      <c r="J1988" s="8"/>
    </row>
    <row r="1989" ht="19.5" customHeight="1">
      <c r="J1989" s="8"/>
    </row>
    <row r="1990" ht="19.5" customHeight="1">
      <c r="J1990" s="8"/>
    </row>
    <row r="1991" ht="19.5" customHeight="1">
      <c r="J1991" s="8"/>
    </row>
    <row r="1992" spans="10:18" ht="19.5" customHeight="1">
      <c r="J1992" s="8"/>
      <c r="N1992" s="73"/>
      <c r="O1992" s="73"/>
      <c r="P1992" s="73"/>
      <c r="Q1992" s="73"/>
      <c r="R1992" s="73"/>
    </row>
    <row r="1993" ht="19.5" customHeight="1">
      <c r="J1993" s="8"/>
    </row>
    <row r="1994" ht="19.5" customHeight="1">
      <c r="J1994" s="8"/>
    </row>
    <row r="1995" ht="19.5" customHeight="1">
      <c r="J1995" s="8"/>
    </row>
    <row r="1996" ht="19.5" customHeight="1">
      <c r="J1996" s="8"/>
    </row>
    <row r="1997" ht="19.5" customHeight="1">
      <c r="J1997" s="8"/>
    </row>
    <row r="1998" spans="10:13" ht="19.5" customHeight="1">
      <c r="J1998" s="8"/>
      <c r="M1998" s="63"/>
    </row>
    <row r="1999" spans="10:13" ht="19.5" customHeight="1">
      <c r="J1999" s="8"/>
      <c r="M1999" s="63"/>
    </row>
    <row r="2000" spans="10:13" ht="19.5" customHeight="1">
      <c r="J2000" s="8"/>
      <c r="M2000" s="63"/>
    </row>
    <row r="2001" spans="10:13" ht="19.5" customHeight="1">
      <c r="J2001" s="8"/>
      <c r="M2001" s="63"/>
    </row>
    <row r="2002" spans="10:13" ht="19.5" customHeight="1">
      <c r="J2002" s="8"/>
      <c r="M2002" s="63"/>
    </row>
    <row r="2003" spans="10:13" ht="19.5" customHeight="1">
      <c r="J2003" s="8"/>
      <c r="M2003" s="63"/>
    </row>
    <row r="2004" spans="10:13" ht="19.5" customHeight="1">
      <c r="J2004" s="8"/>
      <c r="M2004" s="63"/>
    </row>
    <row r="2005" spans="10:13" ht="19.5" customHeight="1">
      <c r="J2005" s="8"/>
      <c r="M2005" s="63"/>
    </row>
    <row r="2006" spans="10:13" ht="19.5" customHeight="1">
      <c r="J2006" s="8"/>
      <c r="M2006" s="63"/>
    </row>
    <row r="2007" spans="10:13" ht="19.5" customHeight="1">
      <c r="J2007" s="8"/>
      <c r="M2007" s="63"/>
    </row>
    <row r="2008" spans="10:13" ht="19.5" customHeight="1">
      <c r="J2008" s="8"/>
      <c r="M2008" s="63"/>
    </row>
    <row r="2009" spans="10:13" ht="19.5" customHeight="1">
      <c r="J2009" s="8"/>
      <c r="M2009" s="63"/>
    </row>
    <row r="2010" spans="10:13" ht="19.5" customHeight="1">
      <c r="J2010" s="8"/>
      <c r="M2010" s="63"/>
    </row>
    <row r="2011" spans="10:13" ht="19.5" customHeight="1">
      <c r="J2011" s="8"/>
      <c r="M2011" s="63"/>
    </row>
    <row r="2012" spans="10:13" ht="19.5" customHeight="1">
      <c r="J2012" s="8"/>
      <c r="M2012" s="63"/>
    </row>
    <row r="2013" spans="10:13" ht="19.5" customHeight="1">
      <c r="J2013" s="8"/>
      <c r="M2013" s="63"/>
    </row>
    <row r="2014" spans="10:13" ht="19.5" customHeight="1">
      <c r="J2014" s="8"/>
      <c r="M2014" s="63"/>
    </row>
    <row r="2015" spans="10:13" ht="19.5" customHeight="1">
      <c r="J2015" s="8"/>
      <c r="M2015" s="63"/>
    </row>
    <row r="2016" spans="10:13" ht="19.5" customHeight="1">
      <c r="J2016" s="8"/>
      <c r="M2016" s="63"/>
    </row>
    <row r="2017" spans="10:13" ht="19.5" customHeight="1">
      <c r="J2017" s="8"/>
      <c r="M2017" s="63"/>
    </row>
    <row r="2018" spans="10:13" ht="19.5" customHeight="1">
      <c r="J2018" s="8"/>
      <c r="M2018" s="63"/>
    </row>
    <row r="2019" spans="10:13" ht="19.5" customHeight="1">
      <c r="J2019" s="8"/>
      <c r="K2019" s="63"/>
      <c r="L2019" s="63"/>
      <c r="M2019" s="63"/>
    </row>
    <row r="2020" spans="10:13" ht="19.5" customHeight="1">
      <c r="J2020" s="8"/>
      <c r="K2020" s="63"/>
      <c r="L2020" s="63"/>
      <c r="M2020" s="63"/>
    </row>
    <row r="2021" spans="10:13" ht="19.5" customHeight="1">
      <c r="J2021" s="8"/>
      <c r="K2021" s="63"/>
      <c r="L2021" s="63"/>
      <c r="M2021" s="63"/>
    </row>
    <row r="2022" spans="10:13" ht="19.5" customHeight="1">
      <c r="J2022" s="8"/>
      <c r="K2022" s="63"/>
      <c r="L2022" s="63"/>
      <c r="M2022" s="63"/>
    </row>
    <row r="2023" spans="10:21" ht="19.5" customHeight="1">
      <c r="J2023" s="8"/>
      <c r="K2023" s="63"/>
      <c r="L2023" s="63"/>
      <c r="M2023" s="63"/>
      <c r="S2023" s="32"/>
      <c r="T2023" s="32"/>
      <c r="U2023" s="32"/>
    </row>
    <row r="2024" spans="10:13" ht="19.5" customHeight="1">
      <c r="J2024" s="8"/>
      <c r="K2024" s="63"/>
      <c r="L2024" s="63"/>
      <c r="M2024" s="63"/>
    </row>
    <row r="2025" spans="10:13" ht="19.5" customHeight="1">
      <c r="J2025" s="8"/>
      <c r="K2025" s="63"/>
      <c r="L2025" s="63"/>
      <c r="M2025" s="63"/>
    </row>
    <row r="2026" spans="10:13" ht="19.5" customHeight="1">
      <c r="J2026" s="8"/>
      <c r="K2026" s="63"/>
      <c r="L2026" s="63"/>
      <c r="M2026" s="63"/>
    </row>
    <row r="2027" spans="10:13" ht="19.5" customHeight="1">
      <c r="J2027" s="8"/>
      <c r="K2027" s="63"/>
      <c r="L2027" s="63"/>
      <c r="M2027" s="63"/>
    </row>
    <row r="2028" spans="10:13" ht="19.5" customHeight="1">
      <c r="J2028" s="8"/>
      <c r="K2028" s="63"/>
      <c r="L2028" s="63"/>
      <c r="M2028" s="63"/>
    </row>
    <row r="2029" spans="10:13" ht="19.5" customHeight="1">
      <c r="J2029" s="8"/>
      <c r="K2029" s="63"/>
      <c r="L2029" s="63"/>
      <c r="M2029" s="63"/>
    </row>
    <row r="2030" spans="10:13" ht="19.5" customHeight="1">
      <c r="J2030" s="8"/>
      <c r="K2030" s="63"/>
      <c r="L2030" s="63"/>
      <c r="M2030" s="63"/>
    </row>
    <row r="2031" spans="10:13" ht="19.5" customHeight="1">
      <c r="J2031" s="8"/>
      <c r="K2031" s="63"/>
      <c r="L2031" s="63"/>
      <c r="M2031" s="63"/>
    </row>
    <row r="2032" spans="10:13" ht="19.5" customHeight="1">
      <c r="J2032" s="8"/>
      <c r="K2032" s="63"/>
      <c r="L2032" s="63"/>
      <c r="M2032" s="63"/>
    </row>
    <row r="2033" spans="10:13" ht="19.5" customHeight="1">
      <c r="J2033" s="8"/>
      <c r="K2033" s="63"/>
      <c r="L2033" s="63"/>
      <c r="M2033" s="63"/>
    </row>
    <row r="2034" spans="10:13" ht="19.5" customHeight="1">
      <c r="J2034" s="8"/>
      <c r="K2034" s="63"/>
      <c r="L2034" s="63"/>
      <c r="M2034" s="63"/>
    </row>
    <row r="2035" spans="10:13" ht="19.5" customHeight="1">
      <c r="J2035" s="8"/>
      <c r="K2035" s="63"/>
      <c r="L2035" s="63"/>
      <c r="M2035" s="63"/>
    </row>
    <row r="2036" spans="10:13" ht="19.5" customHeight="1">
      <c r="J2036" s="8"/>
      <c r="K2036" s="63"/>
      <c r="L2036" s="63"/>
      <c r="M2036" s="63"/>
    </row>
    <row r="2037" spans="10:13" ht="19.5" customHeight="1">
      <c r="J2037" s="8"/>
      <c r="K2037" s="63"/>
      <c r="L2037" s="63"/>
      <c r="M2037" s="63"/>
    </row>
    <row r="2038" spans="10:13" ht="19.5" customHeight="1">
      <c r="J2038" s="8"/>
      <c r="K2038" s="63"/>
      <c r="L2038" s="63"/>
      <c r="M2038" s="63"/>
    </row>
    <row r="2039" spans="10:13" ht="19.5" customHeight="1">
      <c r="J2039" s="8"/>
      <c r="K2039" s="63"/>
      <c r="L2039" s="63"/>
      <c r="M2039" s="63"/>
    </row>
    <row r="2040" spans="10:13" ht="19.5" customHeight="1">
      <c r="J2040" s="8"/>
      <c r="K2040" s="63"/>
      <c r="L2040" s="63"/>
      <c r="M2040" s="63"/>
    </row>
    <row r="2041" spans="10:13" ht="19.5" customHeight="1">
      <c r="J2041" s="8"/>
      <c r="K2041" s="63"/>
      <c r="L2041" s="63"/>
      <c r="M2041" s="63"/>
    </row>
    <row r="2042" spans="10:13" ht="19.5" customHeight="1">
      <c r="J2042" s="8"/>
      <c r="K2042" s="63"/>
      <c r="L2042" s="63"/>
      <c r="M2042" s="63"/>
    </row>
    <row r="2043" spans="10:13" ht="19.5" customHeight="1">
      <c r="J2043" s="8"/>
      <c r="K2043" s="63"/>
      <c r="L2043" s="63"/>
      <c r="M2043" s="63"/>
    </row>
    <row r="2044" spans="10:13" ht="19.5" customHeight="1">
      <c r="J2044" s="8"/>
      <c r="K2044" s="63"/>
      <c r="L2044" s="63"/>
      <c r="M2044" s="63"/>
    </row>
    <row r="2045" spans="10:13" ht="19.5" customHeight="1">
      <c r="J2045" s="8"/>
      <c r="K2045" s="63"/>
      <c r="L2045" s="63"/>
      <c r="M2045" s="63"/>
    </row>
    <row r="2046" spans="10:13" ht="19.5" customHeight="1">
      <c r="J2046" s="8"/>
      <c r="K2046" s="63"/>
      <c r="L2046" s="105"/>
      <c r="M2046" s="63"/>
    </row>
    <row r="2047" spans="10:13" ht="19.5" customHeight="1">
      <c r="J2047" s="8"/>
      <c r="K2047" s="63"/>
      <c r="L2047" s="63"/>
      <c r="M2047" s="63"/>
    </row>
    <row r="2048" spans="10:13" ht="19.5" customHeight="1">
      <c r="J2048" s="8"/>
      <c r="K2048" s="63"/>
      <c r="L2048" s="63"/>
      <c r="M2048" s="63"/>
    </row>
    <row r="2049" spans="10:13" ht="19.5" customHeight="1">
      <c r="J2049" s="8"/>
      <c r="K2049" s="63"/>
      <c r="L2049" s="63"/>
      <c r="M2049" s="63"/>
    </row>
    <row r="2050" spans="10:13" ht="19.5" customHeight="1">
      <c r="J2050" s="8"/>
      <c r="K2050" s="105"/>
      <c r="L2050" s="105"/>
      <c r="M2050" s="63"/>
    </row>
    <row r="2051" spans="10:13" ht="19.5" customHeight="1">
      <c r="J2051" s="74"/>
      <c r="K2051" s="63"/>
      <c r="L2051" s="63"/>
      <c r="M2051" s="63"/>
    </row>
    <row r="2052" spans="10:13" ht="19.5" customHeight="1">
      <c r="J2052" s="74"/>
      <c r="K2052" s="63"/>
      <c r="L2052" s="63"/>
      <c r="M2052" s="63"/>
    </row>
    <row r="2053" spans="10:13" ht="19.5" customHeight="1">
      <c r="J2053" s="74"/>
      <c r="K2053" s="63"/>
      <c r="L2053" s="63"/>
      <c r="M2053" s="63"/>
    </row>
    <row r="2054" spans="10:13" ht="19.5" customHeight="1">
      <c r="J2054" s="9"/>
      <c r="K2054" s="63"/>
      <c r="L2054" s="63"/>
      <c r="M2054" s="63"/>
    </row>
    <row r="2055" spans="10:13" ht="19.5" customHeight="1">
      <c r="J2055" s="15"/>
      <c r="K2055" s="63"/>
      <c r="L2055" s="63"/>
      <c r="M2055" s="63"/>
    </row>
    <row r="2056" spans="10:21" ht="19.5" customHeight="1">
      <c r="J2056" s="66"/>
      <c r="K2056" s="63"/>
      <c r="L2056" s="63"/>
      <c r="M2056" s="63"/>
      <c r="S2056" s="59"/>
      <c r="T2056" s="59"/>
      <c r="U2056" s="59"/>
    </row>
    <row r="2057" spans="10:13" ht="19.5" customHeight="1">
      <c r="J2057" s="8"/>
      <c r="K2057" s="63"/>
      <c r="L2057" s="63"/>
      <c r="M2057" s="63"/>
    </row>
    <row r="2058" spans="10:13" ht="19.5" customHeight="1">
      <c r="J2058" s="8"/>
      <c r="K2058" s="63"/>
      <c r="L2058" s="63"/>
      <c r="M2058" s="63"/>
    </row>
    <row r="2059" spans="10:13" ht="19.5" customHeight="1">
      <c r="J2059" s="8"/>
      <c r="K2059" s="63"/>
      <c r="L2059" s="63"/>
      <c r="M2059" s="63"/>
    </row>
    <row r="2060" spans="10:13" ht="19.5" customHeight="1">
      <c r="J2060" s="8"/>
      <c r="K2060" s="63"/>
      <c r="L2060" s="63"/>
      <c r="M2060" s="63"/>
    </row>
    <row r="2061" spans="10:13" ht="19.5" customHeight="1">
      <c r="J2061" s="8"/>
      <c r="K2061" s="63"/>
      <c r="L2061" s="63"/>
      <c r="M2061" s="63"/>
    </row>
    <row r="2062" spans="10:13" ht="19.5" customHeight="1">
      <c r="J2062" s="8"/>
      <c r="K2062" s="63"/>
      <c r="L2062" s="63"/>
      <c r="M2062" s="63"/>
    </row>
    <row r="2063" spans="10:13" ht="19.5" customHeight="1">
      <c r="J2063" s="8"/>
      <c r="K2063" s="63"/>
      <c r="L2063" s="63"/>
      <c r="M2063" s="63"/>
    </row>
    <row r="2064" spans="10:13" ht="19.5" customHeight="1">
      <c r="J2064" s="8"/>
      <c r="K2064" s="63"/>
      <c r="L2064" s="63"/>
      <c r="M2064" s="63"/>
    </row>
    <row r="2065" spans="10:13" ht="19.5" customHeight="1">
      <c r="J2065" s="8"/>
      <c r="K2065" s="63"/>
      <c r="L2065" s="63"/>
      <c r="M2065" s="63"/>
    </row>
    <row r="2066" spans="10:13" ht="19.5" customHeight="1">
      <c r="J2066" s="8"/>
      <c r="K2066" s="63"/>
      <c r="L2066" s="63"/>
      <c r="M2066" s="63"/>
    </row>
    <row r="2067" spans="10:21" ht="19.5" customHeight="1">
      <c r="J2067" s="8"/>
      <c r="K2067" s="63"/>
      <c r="L2067" s="63"/>
      <c r="M2067" s="63"/>
      <c r="S2067" s="32"/>
      <c r="T2067" s="32"/>
      <c r="U2067" s="32"/>
    </row>
    <row r="2068" spans="10:13" ht="19.5" customHeight="1">
      <c r="J2068" s="8"/>
      <c r="K2068" s="63"/>
      <c r="L2068" s="63"/>
      <c r="M2068" s="63"/>
    </row>
    <row r="2069" spans="10:13" ht="19.5" customHeight="1">
      <c r="J2069" s="8"/>
      <c r="K2069" s="63"/>
      <c r="L2069" s="63"/>
      <c r="M2069" s="63"/>
    </row>
    <row r="2070" spans="10:13" ht="19.5" customHeight="1">
      <c r="J2070" s="8"/>
      <c r="K2070" s="63"/>
      <c r="L2070" s="63"/>
      <c r="M2070" s="63"/>
    </row>
    <row r="2071" spans="10:13" ht="19.5" customHeight="1">
      <c r="J2071" s="8"/>
      <c r="K2071" s="63"/>
      <c r="L2071" s="63"/>
      <c r="M2071" s="63"/>
    </row>
    <row r="2072" spans="10:13" ht="19.5" customHeight="1">
      <c r="J2072" s="8"/>
      <c r="K2072" s="63"/>
      <c r="L2072" s="63"/>
      <c r="M2072" s="63"/>
    </row>
    <row r="2073" spans="10:13" ht="19.5" customHeight="1">
      <c r="J2073" s="8"/>
      <c r="K2073" s="63"/>
      <c r="L2073" s="63"/>
      <c r="M2073" s="63"/>
    </row>
    <row r="2074" spans="10:13" ht="19.5" customHeight="1">
      <c r="J2074" s="8"/>
      <c r="K2074" s="63"/>
      <c r="L2074" s="63"/>
      <c r="M2074" s="63"/>
    </row>
    <row r="2075" spans="10:21" ht="19.5" customHeight="1">
      <c r="J2075" s="8"/>
      <c r="K2075" s="63"/>
      <c r="L2075" s="63"/>
      <c r="M2075" s="63"/>
      <c r="S2075" s="32"/>
      <c r="T2075" s="32"/>
      <c r="U2075" s="32"/>
    </row>
    <row r="2076" spans="10:13" ht="19.5" customHeight="1">
      <c r="J2076" s="8"/>
      <c r="K2076" s="63"/>
      <c r="L2076" s="63"/>
      <c r="M2076" s="63"/>
    </row>
    <row r="2077" spans="10:13" ht="19.5" customHeight="1">
      <c r="J2077" s="8"/>
      <c r="K2077" s="63"/>
      <c r="L2077" s="63"/>
      <c r="M2077" s="63"/>
    </row>
    <row r="2078" spans="10:13" ht="19.5" customHeight="1">
      <c r="J2078" s="8"/>
      <c r="K2078" s="63"/>
      <c r="L2078" s="63"/>
      <c r="M2078" s="63"/>
    </row>
    <row r="2079" spans="10:13" ht="19.5" customHeight="1">
      <c r="J2079" s="8"/>
      <c r="K2079" s="63"/>
      <c r="L2079" s="63"/>
      <c r="M2079" s="63"/>
    </row>
    <row r="2080" spans="10:13" ht="19.5" customHeight="1">
      <c r="J2080" s="8"/>
      <c r="K2080" s="63"/>
      <c r="L2080" s="63"/>
      <c r="M2080" s="63"/>
    </row>
    <row r="2081" spans="10:13" ht="19.5" customHeight="1">
      <c r="J2081" s="8"/>
      <c r="K2081" s="63"/>
      <c r="L2081" s="63"/>
      <c r="M2081" s="63"/>
    </row>
    <row r="2082" spans="10:13" ht="19.5" customHeight="1">
      <c r="J2082" s="8"/>
      <c r="K2082" s="63"/>
      <c r="L2082" s="63"/>
      <c r="M2082" s="63"/>
    </row>
    <row r="2083" spans="10:13" ht="19.5" customHeight="1">
      <c r="J2083" s="8"/>
      <c r="K2083" s="63"/>
      <c r="L2083" s="63"/>
      <c r="M2083" s="63"/>
    </row>
    <row r="2084" spans="10:13" ht="19.5" customHeight="1">
      <c r="J2084" s="8"/>
      <c r="K2084" s="63"/>
      <c r="L2084" s="63"/>
      <c r="M2084" s="63"/>
    </row>
    <row r="2085" spans="10:13" ht="19.5" customHeight="1">
      <c r="J2085" s="8"/>
      <c r="K2085" s="63"/>
      <c r="L2085" s="63"/>
      <c r="M2085" s="63"/>
    </row>
    <row r="2086" spans="10:13" ht="19.5" customHeight="1">
      <c r="J2086" s="8"/>
      <c r="K2086" s="63"/>
      <c r="L2086" s="63"/>
      <c r="M2086" s="63"/>
    </row>
    <row r="2087" spans="10:13" ht="19.5" customHeight="1">
      <c r="J2087" s="8"/>
      <c r="K2087" s="63"/>
      <c r="L2087" s="63"/>
      <c r="M2087" s="63"/>
    </row>
    <row r="2088" spans="10:13" ht="19.5" customHeight="1">
      <c r="J2088" s="8"/>
      <c r="K2088" s="63"/>
      <c r="L2088" s="63"/>
      <c r="M2088" s="63"/>
    </row>
    <row r="2089" spans="10:13" ht="19.5" customHeight="1">
      <c r="J2089" s="29"/>
      <c r="K2089" s="63"/>
      <c r="L2089" s="63"/>
      <c r="M2089" s="63"/>
    </row>
    <row r="2090" spans="10:13" ht="19.5" customHeight="1">
      <c r="J2090" s="8"/>
      <c r="K2090" s="63"/>
      <c r="L2090" s="63"/>
      <c r="M2090" s="63"/>
    </row>
    <row r="2091" spans="10:13" ht="19.5" customHeight="1">
      <c r="J2091" s="8"/>
      <c r="K2091" s="63"/>
      <c r="L2091" s="63"/>
      <c r="M2091" s="63"/>
    </row>
    <row r="2092" spans="10:13" ht="19.5" customHeight="1">
      <c r="J2092" s="8"/>
      <c r="K2092" s="63"/>
      <c r="L2092" s="63"/>
      <c r="M2092" s="63"/>
    </row>
    <row r="2093" spans="10:13" ht="19.5" customHeight="1">
      <c r="J2093" s="8"/>
      <c r="K2093" s="63"/>
      <c r="L2093" s="63"/>
      <c r="M2093" s="63"/>
    </row>
    <row r="2094" spans="10:13" ht="19.5" customHeight="1">
      <c r="J2094" s="8"/>
      <c r="K2094" s="63"/>
      <c r="L2094" s="63"/>
      <c r="M2094" s="63"/>
    </row>
    <row r="2095" spans="10:13" ht="19.5" customHeight="1">
      <c r="J2095" s="8"/>
      <c r="K2095" s="63"/>
      <c r="L2095" s="63"/>
      <c r="M2095" s="63"/>
    </row>
    <row r="2096" spans="10:13" ht="19.5" customHeight="1">
      <c r="J2096" s="8"/>
      <c r="K2096" s="63"/>
      <c r="L2096" s="63"/>
      <c r="M2096" s="63"/>
    </row>
    <row r="2097" spans="10:13" ht="19.5" customHeight="1">
      <c r="J2097" s="8"/>
      <c r="K2097" s="63"/>
      <c r="L2097" s="63"/>
      <c r="M2097" s="63"/>
    </row>
    <row r="2098" spans="10:13" ht="19.5" customHeight="1">
      <c r="J2098" s="8"/>
      <c r="K2098" s="63"/>
      <c r="L2098" s="63"/>
      <c r="M2098" s="63"/>
    </row>
    <row r="2099" spans="10:13" ht="19.5" customHeight="1">
      <c r="J2099" s="8"/>
      <c r="K2099" s="63"/>
      <c r="L2099" s="63"/>
      <c r="M2099" s="63"/>
    </row>
    <row r="2100" spans="10:18" ht="19.5" customHeight="1">
      <c r="J2100" s="8"/>
      <c r="K2100" s="63"/>
      <c r="L2100" s="63"/>
      <c r="M2100" s="63"/>
      <c r="N2100" s="32"/>
      <c r="O2100" s="32"/>
      <c r="P2100" s="32"/>
      <c r="Q2100" s="32"/>
      <c r="R2100" s="32"/>
    </row>
    <row r="2101" spans="10:13" ht="19.5" customHeight="1">
      <c r="J2101" s="8"/>
      <c r="K2101" s="63"/>
      <c r="L2101" s="63"/>
      <c r="M2101" s="63"/>
    </row>
    <row r="2102" spans="10:13" ht="19.5" customHeight="1">
      <c r="J2102" s="8"/>
      <c r="K2102" s="63"/>
      <c r="L2102" s="63"/>
      <c r="M2102" s="63"/>
    </row>
    <row r="2103" spans="10:13" ht="19.5" customHeight="1">
      <c r="J2103" s="8"/>
      <c r="K2103" s="63"/>
      <c r="L2103" s="63"/>
      <c r="M2103" s="63"/>
    </row>
    <row r="2104" spans="10:13" ht="19.5" customHeight="1">
      <c r="J2104" s="8"/>
      <c r="K2104" s="63"/>
      <c r="L2104" s="63"/>
      <c r="M2104" s="63"/>
    </row>
    <row r="2105" spans="10:13" ht="19.5" customHeight="1">
      <c r="J2105" s="8"/>
      <c r="K2105" s="63"/>
      <c r="L2105" s="63"/>
      <c r="M2105" s="63"/>
    </row>
    <row r="2106" spans="10:13" ht="19.5" customHeight="1">
      <c r="J2106" s="8"/>
      <c r="K2106" s="63"/>
      <c r="L2106" s="63"/>
      <c r="M2106" s="63"/>
    </row>
    <row r="2107" spans="10:13" ht="19.5" customHeight="1">
      <c r="J2107" s="8"/>
      <c r="K2107" s="63"/>
      <c r="L2107" s="63"/>
      <c r="M2107" s="63"/>
    </row>
    <row r="2108" spans="10:13" ht="19.5" customHeight="1">
      <c r="J2108" s="8"/>
      <c r="K2108" s="63"/>
      <c r="L2108" s="63"/>
      <c r="M2108" s="63"/>
    </row>
    <row r="2109" spans="10:13" ht="19.5" customHeight="1">
      <c r="J2109" s="8"/>
      <c r="K2109" s="63"/>
      <c r="L2109" s="63"/>
      <c r="M2109" s="63"/>
    </row>
    <row r="2110" spans="10:13" ht="19.5" customHeight="1">
      <c r="J2110" s="8"/>
      <c r="K2110" s="63"/>
      <c r="L2110" s="63"/>
      <c r="M2110" s="63"/>
    </row>
    <row r="2111" spans="10:13" ht="19.5" customHeight="1">
      <c r="J2111" s="8"/>
      <c r="K2111" s="63"/>
      <c r="L2111" s="63"/>
      <c r="M2111" s="63"/>
    </row>
    <row r="2112" spans="10:13" ht="19.5" customHeight="1">
      <c r="J2112" s="8"/>
      <c r="K2112" s="63"/>
      <c r="L2112" s="63"/>
      <c r="M2112" s="63"/>
    </row>
    <row r="2113" spans="10:13" ht="19.5" customHeight="1">
      <c r="J2113" s="8"/>
      <c r="K2113" s="63"/>
      <c r="L2113" s="63"/>
      <c r="M2113" s="63"/>
    </row>
    <row r="2114" spans="10:13" ht="19.5" customHeight="1">
      <c r="J2114" s="8"/>
      <c r="K2114" s="63"/>
      <c r="L2114" s="63"/>
      <c r="M2114" s="63"/>
    </row>
    <row r="2115" spans="10:13" ht="19.5" customHeight="1">
      <c r="J2115" s="8"/>
      <c r="K2115" s="63"/>
      <c r="L2115" s="63"/>
      <c r="M2115" s="63"/>
    </row>
    <row r="2116" spans="10:13" ht="19.5" customHeight="1">
      <c r="J2116" s="8"/>
      <c r="K2116" s="63"/>
      <c r="L2116" s="63"/>
      <c r="M2116" s="63"/>
    </row>
    <row r="2117" spans="10:13" ht="19.5" customHeight="1">
      <c r="J2117" s="8"/>
      <c r="K2117" s="63"/>
      <c r="L2117" s="63"/>
      <c r="M2117" s="63"/>
    </row>
    <row r="2118" spans="10:13" ht="19.5" customHeight="1">
      <c r="J2118" s="8"/>
      <c r="K2118" s="63"/>
      <c r="L2118" s="63"/>
      <c r="M2118" s="63"/>
    </row>
    <row r="2119" spans="10:13" ht="19.5" customHeight="1">
      <c r="J2119" s="8"/>
      <c r="K2119" s="63"/>
      <c r="L2119" s="63"/>
      <c r="M2119" s="63"/>
    </row>
    <row r="2120" spans="10:13" ht="19.5" customHeight="1">
      <c r="J2120" s="8"/>
      <c r="K2120" s="63"/>
      <c r="L2120" s="63"/>
      <c r="M2120" s="63"/>
    </row>
    <row r="2121" spans="10:13" ht="19.5" customHeight="1">
      <c r="J2121" s="8"/>
      <c r="K2121" s="63"/>
      <c r="L2121" s="63"/>
      <c r="M2121" s="63"/>
    </row>
    <row r="2122" spans="10:13" ht="19.5" customHeight="1">
      <c r="J2122" s="17"/>
      <c r="K2122" s="63"/>
      <c r="L2122" s="63"/>
      <c r="M2122" s="63"/>
    </row>
    <row r="2123" spans="10:13" ht="19.5" customHeight="1">
      <c r="J2123" s="8"/>
      <c r="K2123" s="63"/>
      <c r="L2123" s="63"/>
      <c r="M2123" s="63"/>
    </row>
    <row r="2124" spans="10:13" ht="19.5" customHeight="1">
      <c r="J2124" s="8"/>
      <c r="K2124" s="63"/>
      <c r="L2124" s="63"/>
      <c r="M2124" s="63"/>
    </row>
    <row r="2125" spans="10:13" ht="19.5" customHeight="1">
      <c r="J2125" s="8"/>
      <c r="K2125" s="63"/>
      <c r="L2125" s="63"/>
      <c r="M2125" s="63"/>
    </row>
    <row r="2126" spans="10:13" ht="19.5" customHeight="1">
      <c r="J2126" s="8"/>
      <c r="K2126" s="63"/>
      <c r="L2126" s="63"/>
      <c r="M2126" s="63"/>
    </row>
    <row r="2127" spans="10:13" ht="19.5" customHeight="1">
      <c r="J2127" s="8"/>
      <c r="K2127" s="63"/>
      <c r="L2127" s="63"/>
      <c r="M2127" s="63"/>
    </row>
    <row r="2128" spans="10:13" ht="19.5" customHeight="1">
      <c r="J2128" s="8"/>
      <c r="K2128" s="63"/>
      <c r="L2128" s="63"/>
      <c r="M2128" s="63"/>
    </row>
    <row r="2129" spans="10:13" ht="19.5" customHeight="1">
      <c r="J2129" s="8"/>
      <c r="K2129" s="63"/>
      <c r="L2129" s="63"/>
      <c r="M2129" s="63"/>
    </row>
    <row r="2130" spans="10:13" ht="19.5" customHeight="1">
      <c r="J2130" s="8"/>
      <c r="K2130" s="63"/>
      <c r="L2130" s="63"/>
      <c r="M2130" s="63"/>
    </row>
    <row r="2131" spans="10:13" ht="19.5" customHeight="1">
      <c r="J2131" s="8"/>
      <c r="K2131" s="63"/>
      <c r="L2131" s="63"/>
      <c r="M2131" s="63"/>
    </row>
    <row r="2132" spans="10:13" ht="19.5" customHeight="1">
      <c r="J2132" s="8"/>
      <c r="K2132" s="63"/>
      <c r="L2132" s="63"/>
      <c r="M2132" s="63"/>
    </row>
    <row r="2133" spans="10:18" ht="19.5" customHeight="1">
      <c r="J2133" s="29"/>
      <c r="K2133" s="63"/>
      <c r="L2133" s="63"/>
      <c r="M2133" s="63"/>
      <c r="N2133" s="59"/>
      <c r="O2133" s="59"/>
      <c r="P2133" s="59"/>
      <c r="Q2133" s="59"/>
      <c r="R2133" s="59"/>
    </row>
    <row r="2134" spans="10:13" ht="19.5" customHeight="1">
      <c r="J2134" s="8"/>
      <c r="K2134" s="63"/>
      <c r="L2134" s="63"/>
      <c r="M2134" s="63"/>
    </row>
    <row r="2135" spans="10:13" ht="19.5" customHeight="1">
      <c r="J2135" s="8"/>
      <c r="K2135" s="63"/>
      <c r="L2135" s="63"/>
      <c r="M2135" s="63"/>
    </row>
    <row r="2136" spans="10:13" ht="19.5" customHeight="1">
      <c r="J2136" s="51"/>
      <c r="K2136" s="63"/>
      <c r="L2136" s="63"/>
      <c r="M2136" s="63"/>
    </row>
    <row r="2137" spans="10:13" ht="19.5" customHeight="1">
      <c r="J2137" s="51"/>
      <c r="K2137" s="63"/>
      <c r="L2137" s="63"/>
      <c r="M2137" s="63"/>
    </row>
    <row r="2138" spans="10:13" ht="19.5" customHeight="1">
      <c r="J2138" s="55"/>
      <c r="K2138" s="63"/>
      <c r="L2138" s="63"/>
      <c r="M2138" s="63"/>
    </row>
    <row r="2139" spans="10:13" ht="19.5" customHeight="1">
      <c r="J2139" s="55"/>
      <c r="K2139" s="63"/>
      <c r="L2139" s="63"/>
      <c r="M2139" s="63"/>
    </row>
    <row r="2140" spans="10:21" ht="19.5" customHeight="1">
      <c r="J2140" s="18"/>
      <c r="K2140" s="63"/>
      <c r="L2140" s="63"/>
      <c r="M2140" s="63"/>
      <c r="S2140" s="32"/>
      <c r="T2140" s="32"/>
      <c r="U2140" s="32"/>
    </row>
    <row r="2141" spans="10:13" ht="19.5" customHeight="1">
      <c r="J2141" s="63"/>
      <c r="K2141" s="63"/>
      <c r="L2141" s="63"/>
      <c r="M2141" s="63"/>
    </row>
    <row r="2142" spans="10:13" ht="19.5" customHeight="1">
      <c r="J2142" s="8"/>
      <c r="K2142" s="63"/>
      <c r="L2142" s="63"/>
      <c r="M2142" s="63"/>
    </row>
    <row r="2143" spans="10:13" ht="19.5" customHeight="1">
      <c r="J2143" s="8"/>
      <c r="K2143" s="63"/>
      <c r="L2143" s="63"/>
      <c r="M2143" s="63"/>
    </row>
    <row r="2144" spans="10:18" ht="19.5" customHeight="1">
      <c r="J2144" s="8"/>
      <c r="K2144" s="63"/>
      <c r="L2144" s="63"/>
      <c r="M2144" s="63"/>
      <c r="N2144" s="32"/>
      <c r="O2144" s="32"/>
      <c r="P2144" s="32"/>
      <c r="Q2144" s="32"/>
      <c r="R2144" s="32"/>
    </row>
    <row r="2145" spans="10:13" ht="19.5" customHeight="1">
      <c r="J2145" s="8"/>
      <c r="K2145" s="63"/>
      <c r="L2145" s="63"/>
      <c r="M2145" s="63"/>
    </row>
    <row r="2146" spans="10:21" ht="19.5" customHeight="1">
      <c r="J2146" s="8"/>
      <c r="K2146" s="63"/>
      <c r="L2146" s="63"/>
      <c r="M2146" s="63"/>
      <c r="S2146" s="59"/>
      <c r="T2146" s="59"/>
      <c r="U2146" s="59"/>
    </row>
    <row r="2147" spans="10:13" ht="19.5" customHeight="1">
      <c r="J2147" s="8"/>
      <c r="K2147" s="63"/>
      <c r="L2147" s="63"/>
      <c r="M2147" s="63"/>
    </row>
    <row r="2148" spans="10:13" ht="19.5" customHeight="1">
      <c r="J2148" s="8"/>
      <c r="K2148" s="63"/>
      <c r="L2148" s="63"/>
      <c r="M2148" s="63"/>
    </row>
    <row r="2149" spans="10:13" ht="19.5" customHeight="1">
      <c r="J2149" s="8"/>
      <c r="K2149" s="63"/>
      <c r="L2149" s="63"/>
      <c r="M2149" s="63"/>
    </row>
    <row r="2150" spans="10:13" ht="19.5" customHeight="1">
      <c r="J2150" s="8"/>
      <c r="K2150" s="63"/>
      <c r="L2150" s="63"/>
      <c r="M2150" s="63"/>
    </row>
    <row r="2151" spans="10:13" ht="19.5" customHeight="1">
      <c r="J2151" s="8"/>
      <c r="K2151" s="63"/>
      <c r="L2151" s="63"/>
      <c r="M2151" s="63"/>
    </row>
    <row r="2152" spans="10:18" ht="19.5" customHeight="1">
      <c r="J2152" s="8"/>
      <c r="K2152" s="63"/>
      <c r="L2152" s="63"/>
      <c r="M2152" s="63"/>
      <c r="N2152" s="32"/>
      <c r="O2152" s="32"/>
      <c r="P2152" s="32"/>
      <c r="Q2152" s="32"/>
      <c r="R2152" s="32"/>
    </row>
    <row r="2153" spans="10:13" ht="19.5" customHeight="1">
      <c r="J2153" s="8"/>
      <c r="K2153" s="63"/>
      <c r="L2153" s="63"/>
      <c r="M2153" s="63"/>
    </row>
    <row r="2154" spans="10:13" ht="19.5" customHeight="1">
      <c r="J2154" s="8"/>
      <c r="K2154" s="63"/>
      <c r="L2154" s="63"/>
      <c r="M2154" s="63"/>
    </row>
    <row r="2155" spans="10:13" ht="19.5" customHeight="1">
      <c r="J2155" s="8"/>
      <c r="K2155" s="63"/>
      <c r="L2155" s="63"/>
      <c r="M2155" s="63"/>
    </row>
    <row r="2156" spans="10:13" ht="19.5" customHeight="1">
      <c r="J2156" s="8"/>
      <c r="K2156" s="63"/>
      <c r="L2156" s="63"/>
      <c r="M2156" s="63"/>
    </row>
    <row r="2157" spans="10:13" ht="19.5" customHeight="1">
      <c r="J2157" s="8"/>
      <c r="K2157" s="63"/>
      <c r="L2157" s="63"/>
      <c r="M2157" s="63"/>
    </row>
    <row r="2158" spans="10:13" ht="19.5" customHeight="1">
      <c r="J2158" s="8"/>
      <c r="K2158" s="63"/>
      <c r="L2158" s="63"/>
      <c r="M2158" s="63"/>
    </row>
    <row r="2159" spans="10:13" ht="19.5" customHeight="1">
      <c r="J2159" s="8"/>
      <c r="K2159" s="63"/>
      <c r="L2159" s="63"/>
      <c r="M2159" s="63"/>
    </row>
    <row r="2160" spans="10:13" ht="19.5" customHeight="1">
      <c r="J2160" s="8"/>
      <c r="K2160" s="63"/>
      <c r="L2160" s="63"/>
      <c r="M2160" s="63"/>
    </row>
    <row r="2161" spans="10:13" ht="19.5" customHeight="1">
      <c r="J2161" s="8"/>
      <c r="K2161" s="104"/>
      <c r="L2161" s="104"/>
      <c r="M2161" s="63"/>
    </row>
    <row r="2162" spans="10:21" ht="19.5" customHeight="1">
      <c r="J2162" s="8"/>
      <c r="K2162" s="63"/>
      <c r="L2162" s="63"/>
      <c r="M2162" s="63"/>
      <c r="S2162" s="32"/>
      <c r="T2162" s="32"/>
      <c r="U2162" s="32"/>
    </row>
    <row r="2163" spans="10:13" ht="19.5" customHeight="1">
      <c r="J2163" s="8"/>
      <c r="K2163" s="63"/>
      <c r="L2163" s="63"/>
      <c r="M2163" s="63"/>
    </row>
    <row r="2164" spans="10:13" ht="19.5" customHeight="1">
      <c r="J2164" s="8"/>
      <c r="K2164" s="63"/>
      <c r="L2164" s="63"/>
      <c r="M2164" s="63"/>
    </row>
    <row r="2165" spans="10:13" ht="19.5" customHeight="1">
      <c r="J2165" s="8"/>
      <c r="K2165" s="63"/>
      <c r="L2165" s="63"/>
      <c r="M2165" s="63"/>
    </row>
    <row r="2166" spans="10:13" ht="19.5" customHeight="1">
      <c r="J2166" s="8"/>
      <c r="K2166" s="63"/>
      <c r="L2166" s="63"/>
      <c r="M2166" s="63"/>
    </row>
    <row r="2167" spans="10:13" ht="19.5" customHeight="1">
      <c r="J2167" s="8"/>
      <c r="K2167" s="63"/>
      <c r="L2167" s="63"/>
      <c r="M2167" s="63"/>
    </row>
    <row r="2168" spans="10:13" ht="19.5" customHeight="1">
      <c r="J2168" s="8"/>
      <c r="K2168" s="63"/>
      <c r="L2168" s="63"/>
      <c r="M2168" s="63"/>
    </row>
    <row r="2169" spans="10:13" ht="19.5" customHeight="1">
      <c r="J2169" s="8"/>
      <c r="K2169" s="63"/>
      <c r="L2169" s="63"/>
      <c r="M2169" s="63"/>
    </row>
    <row r="2170" spans="10:13" ht="19.5" customHeight="1">
      <c r="J2170" s="8"/>
      <c r="K2170" s="63"/>
      <c r="L2170" s="63"/>
      <c r="M2170" s="63"/>
    </row>
    <row r="2171" spans="10:13" ht="19.5" customHeight="1">
      <c r="J2171" s="8"/>
      <c r="K2171" s="63"/>
      <c r="L2171" s="63"/>
      <c r="M2171" s="63"/>
    </row>
    <row r="2172" spans="10:13" ht="19.5" customHeight="1">
      <c r="J2172" s="8"/>
      <c r="K2172" s="63"/>
      <c r="L2172" s="63"/>
      <c r="M2172" s="63"/>
    </row>
    <row r="2173" spans="10:13" ht="19.5" customHeight="1">
      <c r="J2173" s="8"/>
      <c r="K2173" s="63"/>
      <c r="L2173" s="63"/>
      <c r="M2173" s="63"/>
    </row>
    <row r="2174" spans="10:13" ht="19.5" customHeight="1">
      <c r="J2174" s="8"/>
      <c r="K2174" s="63"/>
      <c r="L2174" s="63"/>
      <c r="M2174" s="63"/>
    </row>
    <row r="2175" spans="10:13" ht="19.5" customHeight="1">
      <c r="J2175" s="8"/>
      <c r="K2175" s="63"/>
      <c r="L2175" s="63"/>
      <c r="M2175" s="63"/>
    </row>
    <row r="2176" spans="10:13" ht="19.5" customHeight="1">
      <c r="J2176" s="8"/>
      <c r="K2176" s="63"/>
      <c r="L2176" s="63"/>
      <c r="M2176" s="63"/>
    </row>
    <row r="2177" spans="10:13" ht="19.5" customHeight="1">
      <c r="J2177" s="8"/>
      <c r="K2177" s="63"/>
      <c r="L2177" s="63"/>
      <c r="M2177" s="63"/>
    </row>
    <row r="2178" spans="10:13" ht="19.5" customHeight="1">
      <c r="J2178" s="8"/>
      <c r="K2178" s="63"/>
      <c r="L2178" s="63"/>
      <c r="M2178" s="63"/>
    </row>
    <row r="2179" spans="10:13" ht="19.5" customHeight="1">
      <c r="J2179" s="8"/>
      <c r="K2179" s="63"/>
      <c r="L2179" s="63"/>
      <c r="M2179" s="63"/>
    </row>
    <row r="2180" spans="10:13" ht="19.5" customHeight="1">
      <c r="J2180" s="8"/>
      <c r="K2180" s="63"/>
      <c r="L2180" s="63"/>
      <c r="M2180" s="63"/>
    </row>
    <row r="2181" spans="10:13" ht="19.5" customHeight="1">
      <c r="J2181" s="8"/>
      <c r="K2181" s="63"/>
      <c r="L2181" s="63"/>
      <c r="M2181" s="63"/>
    </row>
    <row r="2182" spans="10:13" ht="19.5" customHeight="1">
      <c r="J2182" s="8"/>
      <c r="K2182" s="63"/>
      <c r="L2182" s="63"/>
      <c r="M2182" s="63"/>
    </row>
    <row r="2183" spans="10:13" ht="19.5" customHeight="1">
      <c r="J2183" s="8"/>
      <c r="K2183" s="63"/>
      <c r="L2183" s="63"/>
      <c r="M2183" s="63"/>
    </row>
    <row r="2184" spans="10:13" ht="19.5" customHeight="1">
      <c r="J2184" s="8"/>
      <c r="K2184" s="63"/>
      <c r="L2184" s="63"/>
      <c r="M2184" s="63"/>
    </row>
    <row r="2185" spans="10:13" ht="19.5" customHeight="1">
      <c r="J2185" s="8"/>
      <c r="K2185" s="63"/>
      <c r="L2185" s="63"/>
      <c r="M2185" s="63"/>
    </row>
    <row r="2186" spans="10:13" ht="19.5" customHeight="1">
      <c r="J2186" s="8"/>
      <c r="K2186" s="63"/>
      <c r="L2186" s="63"/>
      <c r="M2186" s="63"/>
    </row>
    <row r="2187" spans="10:13" ht="19.5" customHeight="1">
      <c r="J2187" s="8"/>
      <c r="K2187" s="63"/>
      <c r="L2187" s="63"/>
      <c r="M2187" s="63"/>
    </row>
    <row r="2188" spans="10:13" ht="19.5" customHeight="1">
      <c r="J2188" s="8"/>
      <c r="K2188" s="63"/>
      <c r="L2188" s="63"/>
      <c r="M2188" s="63"/>
    </row>
    <row r="2189" spans="10:13" ht="19.5" customHeight="1">
      <c r="J2189" s="8"/>
      <c r="K2189" s="63"/>
      <c r="L2189" s="63"/>
      <c r="M2189" s="63"/>
    </row>
    <row r="2190" spans="10:13" ht="19.5" customHeight="1">
      <c r="J2190" s="8"/>
      <c r="K2190" s="63"/>
      <c r="L2190" s="63"/>
      <c r="M2190" s="63"/>
    </row>
    <row r="2191" spans="10:13" ht="19.5" customHeight="1">
      <c r="J2191" s="8"/>
      <c r="K2191" s="63"/>
      <c r="L2191" s="63"/>
      <c r="M2191" s="63"/>
    </row>
    <row r="2192" spans="10:13" ht="19.5" customHeight="1">
      <c r="J2192" s="8"/>
      <c r="K2192" s="63"/>
      <c r="L2192" s="63"/>
      <c r="M2192" s="63"/>
    </row>
    <row r="2193" spans="10:13" ht="19.5" customHeight="1">
      <c r="J2193" s="8"/>
      <c r="K2193" s="63"/>
      <c r="L2193" s="63"/>
      <c r="M2193" s="63"/>
    </row>
    <row r="2194" spans="10:13" ht="19.5" customHeight="1">
      <c r="J2194" s="8"/>
      <c r="K2194" s="63"/>
      <c r="L2194" s="63"/>
      <c r="M2194" s="63"/>
    </row>
    <row r="2195" spans="10:13" ht="19.5" customHeight="1">
      <c r="J2195" s="8"/>
      <c r="K2195" s="63"/>
      <c r="L2195" s="63"/>
      <c r="M2195" s="63"/>
    </row>
    <row r="2196" spans="10:13" ht="19.5" customHeight="1">
      <c r="J2196" s="8"/>
      <c r="K2196" s="63"/>
      <c r="L2196" s="63"/>
      <c r="M2196" s="63"/>
    </row>
    <row r="2197" spans="10:13" ht="19.5" customHeight="1">
      <c r="J2197" s="8"/>
      <c r="K2197" s="63"/>
      <c r="L2197" s="63"/>
      <c r="M2197" s="63"/>
    </row>
    <row r="2198" spans="10:13" ht="19.5" customHeight="1">
      <c r="J2198" s="8"/>
      <c r="K2198" s="63"/>
      <c r="L2198" s="63"/>
      <c r="M2198" s="63"/>
    </row>
    <row r="2199" spans="10:13" ht="19.5" customHeight="1">
      <c r="J2199" s="8"/>
      <c r="K2199" s="63"/>
      <c r="L2199" s="63"/>
      <c r="M2199" s="63"/>
    </row>
    <row r="2200" spans="10:13" ht="19.5" customHeight="1">
      <c r="J2200" s="8"/>
      <c r="K2200" s="63"/>
      <c r="L2200" s="63"/>
      <c r="M2200" s="63"/>
    </row>
    <row r="2201" spans="10:13" ht="19.5" customHeight="1">
      <c r="J2201" s="8"/>
      <c r="K2201" s="63"/>
      <c r="L2201" s="63"/>
      <c r="M2201" s="63"/>
    </row>
    <row r="2202" spans="10:13" ht="19.5" customHeight="1">
      <c r="J2202" s="8"/>
      <c r="K2202" s="63"/>
      <c r="L2202" s="63"/>
      <c r="M2202" s="63"/>
    </row>
    <row r="2203" spans="10:13" ht="19.5" customHeight="1">
      <c r="J2203" s="8"/>
      <c r="K2203" s="63"/>
      <c r="L2203" s="63"/>
      <c r="M2203" s="63"/>
    </row>
    <row r="2204" spans="10:13" ht="19.5" customHeight="1">
      <c r="J2204" s="8"/>
      <c r="K2204" s="63"/>
      <c r="L2204" s="63"/>
      <c r="M2204" s="63"/>
    </row>
    <row r="2205" spans="10:13" ht="19.5" customHeight="1">
      <c r="J2205" s="8"/>
      <c r="K2205" s="63"/>
      <c r="L2205" s="63"/>
      <c r="M2205" s="63"/>
    </row>
    <row r="2206" spans="10:13" ht="19.5" customHeight="1">
      <c r="J2206" s="29"/>
      <c r="K2206" s="63"/>
      <c r="L2206" s="63"/>
      <c r="M2206" s="63"/>
    </row>
    <row r="2207" spans="10:21" ht="19.5" customHeight="1">
      <c r="J2207" s="8"/>
      <c r="K2207" s="63"/>
      <c r="L2207" s="63"/>
      <c r="M2207" s="63"/>
      <c r="S2207" s="59"/>
      <c r="T2207" s="59"/>
      <c r="U2207" s="59"/>
    </row>
    <row r="2208" spans="10:13" ht="19.5" customHeight="1">
      <c r="J2208" s="9"/>
      <c r="K2208" s="63"/>
      <c r="L2208" s="63"/>
      <c r="M2208" s="63"/>
    </row>
    <row r="2209" spans="10:12" ht="19.5" customHeight="1">
      <c r="J2209" s="9"/>
      <c r="K2209" s="63"/>
      <c r="L2209" s="63"/>
    </row>
    <row r="2210" spans="10:12" ht="19.5" customHeight="1">
      <c r="J2210" s="12"/>
      <c r="K2210" s="63"/>
      <c r="L2210" s="63"/>
    </row>
    <row r="2211" spans="10:12" ht="19.5" customHeight="1">
      <c r="J2211" s="12"/>
      <c r="K2211" s="63"/>
      <c r="L2211" s="63"/>
    </row>
    <row r="2212" spans="10:12" ht="19.5" customHeight="1">
      <c r="J2212" s="12"/>
      <c r="K2212" s="63"/>
      <c r="L2212" s="63"/>
    </row>
    <row r="2213" spans="10:12" ht="19.5" customHeight="1">
      <c r="J2213" s="12"/>
      <c r="K2213" s="63"/>
      <c r="L2213" s="63"/>
    </row>
    <row r="2214" spans="10:12" ht="19.5" customHeight="1">
      <c r="J2214" s="12"/>
      <c r="K2214" s="63"/>
      <c r="L2214" s="63"/>
    </row>
    <row r="2215" spans="10:12" ht="19.5" customHeight="1">
      <c r="J2215" s="12"/>
      <c r="K2215" s="63"/>
      <c r="L2215" s="63"/>
    </row>
    <row r="2216" spans="10:12" ht="19.5" customHeight="1">
      <c r="J2216" s="9"/>
      <c r="K2216" s="63"/>
      <c r="L2216" s="63"/>
    </row>
    <row r="2217" spans="10:14" ht="19.5" customHeight="1">
      <c r="J2217" s="9"/>
      <c r="K2217" s="63"/>
      <c r="L2217" s="63"/>
      <c r="M2217" s="32"/>
      <c r="N2217" s="32"/>
    </row>
    <row r="2218" spans="10:12" ht="19.5" customHeight="1">
      <c r="J2218" s="18"/>
      <c r="K2218" s="63"/>
      <c r="L2218" s="63"/>
    </row>
    <row r="2219" spans="10:12" ht="19.5" customHeight="1">
      <c r="J2219" s="66"/>
      <c r="K2219" s="63"/>
      <c r="L2219" s="63"/>
    </row>
    <row r="2220" spans="10:21" ht="19.5" customHeight="1">
      <c r="J2220" s="8"/>
      <c r="K2220" s="63"/>
      <c r="L2220" s="63"/>
      <c r="S2220" s="59"/>
      <c r="T2220" s="59"/>
      <c r="U2220" s="59"/>
    </row>
    <row r="2221" spans="10:12" ht="19.5" customHeight="1">
      <c r="J2221" s="8"/>
      <c r="K2221" s="63"/>
      <c r="L2221" s="63"/>
    </row>
    <row r="2222" spans="10:12" ht="19.5" customHeight="1">
      <c r="J2222" s="8"/>
      <c r="K2222" s="63"/>
      <c r="L2222" s="63"/>
    </row>
    <row r="2223" spans="10:18" ht="19.5" customHeight="1">
      <c r="J2223" s="8"/>
      <c r="K2223" s="63"/>
      <c r="L2223" s="63"/>
      <c r="N2223" s="59"/>
      <c r="O2223" s="59"/>
      <c r="P2223" s="59"/>
      <c r="Q2223" s="59"/>
      <c r="R2223" s="59"/>
    </row>
    <row r="2224" spans="10:12" ht="19.5" customHeight="1">
      <c r="J2224" s="8"/>
      <c r="K2224" s="63"/>
      <c r="L2224" s="63"/>
    </row>
    <row r="2225" spans="10:12" ht="19.5" customHeight="1">
      <c r="J2225" s="8"/>
      <c r="K2225" s="63"/>
      <c r="L2225" s="63"/>
    </row>
    <row r="2226" spans="10:18" ht="19.5" customHeight="1">
      <c r="J2226" s="8"/>
      <c r="K2226" s="63"/>
      <c r="L2226" s="63"/>
      <c r="O2226" s="32"/>
      <c r="P2226" s="32"/>
      <c r="Q2226" s="32"/>
      <c r="R2226" s="32"/>
    </row>
    <row r="2227" spans="10:12" ht="19.5" customHeight="1">
      <c r="J2227" s="8"/>
      <c r="K2227" s="63"/>
      <c r="L2227" s="63"/>
    </row>
    <row r="2228" spans="10:12" ht="19.5" customHeight="1">
      <c r="J2228" s="29"/>
      <c r="K2228" s="63"/>
      <c r="L2228" s="63"/>
    </row>
    <row r="2229" spans="10:12" ht="19.5" customHeight="1">
      <c r="J2229" s="8"/>
      <c r="K2229" s="63"/>
      <c r="L2229" s="63"/>
    </row>
    <row r="2230" ht="19.5" customHeight="1">
      <c r="J2230" s="8"/>
    </row>
    <row r="2231" ht="19.5" customHeight="1">
      <c r="J2231" s="8"/>
    </row>
    <row r="2232" ht="19.5" customHeight="1">
      <c r="J2232" s="8"/>
    </row>
    <row r="2233" ht="19.5" customHeight="1">
      <c r="J2233" s="8"/>
    </row>
    <row r="2234" ht="19.5" customHeight="1">
      <c r="J2234" s="8"/>
    </row>
    <row r="2235" ht="19.5" customHeight="1">
      <c r="J2235" s="8"/>
    </row>
    <row r="2236" ht="19.5" customHeight="1">
      <c r="J2236" s="8"/>
    </row>
    <row r="2237" ht="19.5" customHeight="1">
      <c r="J2237" s="8"/>
    </row>
    <row r="2238" ht="19.5" customHeight="1">
      <c r="J2238" s="8"/>
    </row>
    <row r="2239" spans="10:14" ht="19.5" customHeight="1">
      <c r="J2239" s="8"/>
      <c r="M2239" s="32"/>
      <c r="N2239" s="32"/>
    </row>
    <row r="2240" ht="19.5" customHeight="1">
      <c r="J2240" s="8"/>
    </row>
    <row r="2241" ht="19.5" customHeight="1">
      <c r="J2241" s="8"/>
    </row>
    <row r="2242" ht="19.5" customHeight="1">
      <c r="J2242" s="8"/>
    </row>
    <row r="2243" ht="19.5" customHeight="1">
      <c r="J2243" s="8"/>
    </row>
    <row r="2244" ht="19.5" customHeight="1">
      <c r="J2244" s="8"/>
    </row>
    <row r="2245" spans="10:12" ht="19.5" customHeight="1">
      <c r="J2245" s="8"/>
      <c r="K2245" s="32"/>
      <c r="L2245" s="32"/>
    </row>
    <row r="2246" ht="19.5" customHeight="1">
      <c r="J2246" s="8"/>
    </row>
    <row r="2247" ht="19.5" customHeight="1">
      <c r="J2247" s="8"/>
    </row>
    <row r="2248" spans="10:18" ht="19.5" customHeight="1">
      <c r="J2248" s="8"/>
      <c r="O2248" s="32"/>
      <c r="P2248" s="32"/>
      <c r="Q2248" s="32"/>
      <c r="R2248" s="32"/>
    </row>
    <row r="2249" ht="19.5" customHeight="1">
      <c r="J2249" s="8"/>
    </row>
    <row r="2250" ht="19.5" customHeight="1">
      <c r="J2250" s="8"/>
    </row>
    <row r="2251" spans="10:12" ht="19.5" customHeight="1">
      <c r="J2251" s="8"/>
      <c r="K2251" s="59"/>
      <c r="L2251" s="59"/>
    </row>
    <row r="2252" ht="19.5" customHeight="1">
      <c r="J2252" s="8"/>
    </row>
    <row r="2253" ht="19.5" customHeight="1">
      <c r="J2253" s="8"/>
    </row>
    <row r="2254" ht="19.5" customHeight="1">
      <c r="J2254" s="8"/>
    </row>
    <row r="2255" ht="19.5" customHeight="1">
      <c r="J2255" s="8"/>
    </row>
    <row r="2256" ht="19.5" customHeight="1">
      <c r="J2256" s="8"/>
    </row>
    <row r="2257" ht="19.5" customHeight="1">
      <c r="J2257" s="8"/>
    </row>
    <row r="2258" ht="19.5" customHeight="1">
      <c r="J2258" s="8"/>
    </row>
    <row r="2259" ht="19.5" customHeight="1">
      <c r="J2259" s="8"/>
    </row>
    <row r="2260" ht="19.5" customHeight="1">
      <c r="J2260" s="8"/>
    </row>
    <row r="2261" ht="19.5" customHeight="1">
      <c r="J2261" s="8"/>
    </row>
    <row r="2262" ht="19.5" customHeight="1">
      <c r="J2262" s="8"/>
    </row>
    <row r="2263" ht="19.5" customHeight="1">
      <c r="J2263" s="8"/>
    </row>
    <row r="2264" ht="19.5" customHeight="1">
      <c r="J2264" s="8"/>
    </row>
    <row r="2265" ht="19.5" customHeight="1">
      <c r="J2265" s="8"/>
    </row>
    <row r="2266" ht="19.5" customHeight="1">
      <c r="J2266" s="8"/>
    </row>
    <row r="2267" spans="10:12" ht="19.5" customHeight="1">
      <c r="J2267" s="8"/>
      <c r="K2267" s="32"/>
      <c r="L2267" s="32"/>
    </row>
    <row r="2268" ht="19.5" customHeight="1">
      <c r="J2268" s="8"/>
    </row>
    <row r="2269" ht="19.5" customHeight="1">
      <c r="J2269" s="8"/>
    </row>
    <row r="2270" ht="19.5" customHeight="1">
      <c r="J2270" s="8"/>
    </row>
    <row r="2271" ht="19.5" customHeight="1">
      <c r="J2271" s="8"/>
    </row>
    <row r="2272" ht="19.5" customHeight="1">
      <c r="J2272" s="8"/>
    </row>
    <row r="2273" ht="19.5" customHeight="1">
      <c r="J2273" s="8"/>
    </row>
    <row r="2274" ht="19.5" customHeight="1">
      <c r="J2274" s="8"/>
    </row>
    <row r="2275" ht="19.5" customHeight="1">
      <c r="J2275" s="8"/>
    </row>
    <row r="2276" ht="19.5" customHeight="1">
      <c r="J2276" s="8"/>
    </row>
    <row r="2277" ht="19.5" customHeight="1">
      <c r="J2277" s="8"/>
    </row>
    <row r="2278" ht="19.5" customHeight="1">
      <c r="J2278" s="8"/>
    </row>
    <row r="2279" ht="19.5" customHeight="1">
      <c r="J2279" s="8"/>
    </row>
    <row r="2280" ht="19.5" customHeight="1">
      <c r="J2280" s="8"/>
    </row>
    <row r="2281" ht="19.5" customHeight="1">
      <c r="J2281" s="8"/>
    </row>
    <row r="2282" ht="19.5" customHeight="1">
      <c r="J2282" s="8"/>
    </row>
    <row r="2283" ht="19.5" customHeight="1">
      <c r="J2283" s="8"/>
    </row>
    <row r="2284" spans="10:18" ht="19.5" customHeight="1">
      <c r="J2284" s="8"/>
      <c r="M2284" s="59"/>
      <c r="N2284" s="59"/>
      <c r="O2284" s="59"/>
      <c r="P2284" s="59"/>
      <c r="Q2284" s="59"/>
      <c r="R2284" s="59"/>
    </row>
    <row r="2285" ht="19.5" customHeight="1">
      <c r="J2285" s="8"/>
    </row>
    <row r="2286" ht="19.5" customHeight="1">
      <c r="J2286" s="8"/>
    </row>
    <row r="2287" ht="19.5" customHeight="1">
      <c r="J2287" s="8"/>
    </row>
    <row r="2288" ht="19.5" customHeight="1">
      <c r="J2288" s="8"/>
    </row>
    <row r="2289" ht="19.5" customHeight="1">
      <c r="J2289" s="9"/>
    </row>
    <row r="2290" ht="19.5" customHeight="1">
      <c r="J2290" s="9"/>
    </row>
    <row r="2291" ht="19.5" customHeight="1">
      <c r="J2291" s="9"/>
    </row>
    <row r="2292" spans="10:12" ht="19.5" customHeight="1">
      <c r="J2292" s="9"/>
      <c r="K2292" s="59"/>
      <c r="L2292" s="59"/>
    </row>
    <row r="2297" spans="13:18" ht="19.5" customHeight="1">
      <c r="M2297" s="59"/>
      <c r="N2297" s="59"/>
      <c r="O2297" s="59"/>
      <c r="P2297" s="59"/>
      <c r="Q2297" s="59"/>
      <c r="R2297" s="59"/>
    </row>
    <row r="2305" spans="11:12" ht="19.5" customHeight="1">
      <c r="K2305" s="59"/>
      <c r="L2305" s="59"/>
    </row>
    <row r="2321" spans="11:12" ht="19.5" customHeight="1">
      <c r="K2321" s="59"/>
      <c r="L2321" s="59"/>
    </row>
  </sheetData>
  <sheetProtection password="CF52" sheet="1"/>
  <autoFilter ref="A3:A517"/>
  <mergeCells count="587">
    <mergeCell ref="N992:P992"/>
    <mergeCell ref="A396:C396"/>
    <mergeCell ref="A467:B467"/>
    <mergeCell ref="A500:C500"/>
    <mergeCell ref="A501:C501"/>
    <mergeCell ref="A503:C503"/>
    <mergeCell ref="B486:B487"/>
    <mergeCell ref="A499:C499"/>
    <mergeCell ref="A489:C489"/>
    <mergeCell ref="A486:A487"/>
    <mergeCell ref="A212:C212"/>
    <mergeCell ref="A510:D510"/>
    <mergeCell ref="A508:C508"/>
    <mergeCell ref="A435:I435"/>
    <mergeCell ref="A505:C505"/>
    <mergeCell ref="A479:C479"/>
    <mergeCell ref="I510:I511"/>
    <mergeCell ref="A511:D511"/>
    <mergeCell ref="A482:C482"/>
    <mergeCell ref="A483:C483"/>
    <mergeCell ref="A512:D512"/>
    <mergeCell ref="I512:I513"/>
    <mergeCell ref="A513:D513"/>
    <mergeCell ref="I383:I384"/>
    <mergeCell ref="A386:D386"/>
    <mergeCell ref="I385:I386"/>
    <mergeCell ref="A506:C506"/>
    <mergeCell ref="A507:C507"/>
    <mergeCell ref="A480:C480"/>
    <mergeCell ref="A481:C481"/>
    <mergeCell ref="Q615:S615"/>
    <mergeCell ref="A207:C207"/>
    <mergeCell ref="A199:C199"/>
    <mergeCell ref="A200:C200"/>
    <mergeCell ref="A211:C211"/>
    <mergeCell ref="A210:C210"/>
    <mergeCell ref="C203:C204"/>
    <mergeCell ref="A203:A204"/>
    <mergeCell ref="A208:C208"/>
    <mergeCell ref="P479:R479"/>
    <mergeCell ref="A186:B186"/>
    <mergeCell ref="C181:C182"/>
    <mergeCell ref="C158:C159"/>
    <mergeCell ref="A160:C160"/>
    <mergeCell ref="A157:I157"/>
    <mergeCell ref="A178:C178"/>
    <mergeCell ref="A180:I180"/>
    <mergeCell ref="C96:C97"/>
    <mergeCell ref="Q340:X340"/>
    <mergeCell ref="Q341:S341"/>
    <mergeCell ref="A120:C120"/>
    <mergeCell ref="P470:R470"/>
    <mergeCell ref="A119:C119"/>
    <mergeCell ref="C132:C133"/>
    <mergeCell ref="A132:A133"/>
    <mergeCell ref="A142:C142"/>
    <mergeCell ref="Q280:S280"/>
    <mergeCell ref="Q317:S317"/>
    <mergeCell ref="Q322:S322"/>
    <mergeCell ref="Q337:S337"/>
    <mergeCell ref="A93:C93"/>
    <mergeCell ref="A104:C104"/>
    <mergeCell ref="A91:C91"/>
    <mergeCell ref="A92:C92"/>
    <mergeCell ref="A89:C89"/>
    <mergeCell ref="A90:C90"/>
    <mergeCell ref="A40:C40"/>
    <mergeCell ref="A61:C61"/>
    <mergeCell ref="A84:C84"/>
    <mergeCell ref="A109:C109"/>
    <mergeCell ref="A143:C143"/>
    <mergeCell ref="A170:C170"/>
    <mergeCell ref="A122:C122"/>
    <mergeCell ref="A144:C144"/>
    <mergeCell ref="A113:C113"/>
    <mergeCell ref="A114:C114"/>
    <mergeCell ref="A504:C504"/>
    <mergeCell ref="A446:C446"/>
    <mergeCell ref="A476:C476"/>
    <mergeCell ref="A477:C477"/>
    <mergeCell ref="A478:C478"/>
    <mergeCell ref="A484:C484"/>
    <mergeCell ref="A475:C475"/>
    <mergeCell ref="A459:C459"/>
    <mergeCell ref="A463:C463"/>
    <mergeCell ref="A465:H465"/>
    <mergeCell ref="A433:C433"/>
    <mergeCell ref="A449:C449"/>
    <mergeCell ref="A450:C450"/>
    <mergeCell ref="A447:C447"/>
    <mergeCell ref="D436:H436"/>
    <mergeCell ref="C436:C437"/>
    <mergeCell ref="A444:C444"/>
    <mergeCell ref="A466:C466"/>
    <mergeCell ref="A472:C472"/>
    <mergeCell ref="A445:C445"/>
    <mergeCell ref="A417:C417"/>
    <mergeCell ref="D413:H413"/>
    <mergeCell ref="A418:C418"/>
    <mergeCell ref="A434:C434"/>
    <mergeCell ref="A440:C440"/>
    <mergeCell ref="A424:C424"/>
    <mergeCell ref="A430:C430"/>
    <mergeCell ref="A431:C431"/>
    <mergeCell ref="A432:C432"/>
    <mergeCell ref="A428:C428"/>
    <mergeCell ref="A355:A356"/>
    <mergeCell ref="A370:H370"/>
    <mergeCell ref="A393:C393"/>
    <mergeCell ref="A399:C399"/>
    <mergeCell ref="D391:H391"/>
    <mergeCell ref="A423:C423"/>
    <mergeCell ref="A422:C422"/>
    <mergeCell ref="B413:B414"/>
    <mergeCell ref="C413:C414"/>
    <mergeCell ref="A338:C338"/>
    <mergeCell ref="A339:C339"/>
    <mergeCell ref="A365:C365"/>
    <mergeCell ref="A341:C341"/>
    <mergeCell ref="A376:C376"/>
    <mergeCell ref="A377:C377"/>
    <mergeCell ref="A378:C378"/>
    <mergeCell ref="A348:C348"/>
    <mergeCell ref="A372:C372"/>
    <mergeCell ref="A373:C373"/>
    <mergeCell ref="A358:C358"/>
    <mergeCell ref="A361:C361"/>
    <mergeCell ref="A362:C362"/>
    <mergeCell ref="A364:C364"/>
    <mergeCell ref="A366:C366"/>
    <mergeCell ref="A367:C367"/>
    <mergeCell ref="A368:C368"/>
    <mergeCell ref="A328:C328"/>
    <mergeCell ref="A329:C329"/>
    <mergeCell ref="A332:C332"/>
    <mergeCell ref="A342:C342"/>
    <mergeCell ref="A336:C336"/>
    <mergeCell ref="A337:C337"/>
    <mergeCell ref="A340:C340"/>
    <mergeCell ref="A330:C330"/>
    <mergeCell ref="A304:C304"/>
    <mergeCell ref="A324:C324"/>
    <mergeCell ref="A322:C322"/>
    <mergeCell ref="A305:C305"/>
    <mergeCell ref="A319:C319"/>
    <mergeCell ref="A307:A308"/>
    <mergeCell ref="A309:C309"/>
    <mergeCell ref="A316:C316"/>
    <mergeCell ref="A299:C299"/>
    <mergeCell ref="A289:C289"/>
    <mergeCell ref="A300:C300"/>
    <mergeCell ref="A301:C301"/>
    <mergeCell ref="A302:C302"/>
    <mergeCell ref="A303:C303"/>
    <mergeCell ref="A291:C291"/>
    <mergeCell ref="A292:C292"/>
    <mergeCell ref="A295:C295"/>
    <mergeCell ref="A296:C296"/>
    <mergeCell ref="A220:C220"/>
    <mergeCell ref="A246:C246"/>
    <mergeCell ref="A240:C240"/>
    <mergeCell ref="A253:D253"/>
    <mergeCell ref="A263:C263"/>
    <mergeCell ref="A278:C278"/>
    <mergeCell ref="D255:H255"/>
    <mergeCell ref="A245:C245"/>
    <mergeCell ref="A235:C235"/>
    <mergeCell ref="C222:C223"/>
    <mergeCell ref="A294:C294"/>
    <mergeCell ref="A293:C293"/>
    <mergeCell ref="A280:C280"/>
    <mergeCell ref="A287:C287"/>
    <mergeCell ref="A288:C288"/>
    <mergeCell ref="A284:C284"/>
    <mergeCell ref="A290:C290"/>
    <mergeCell ref="A282:A283"/>
    <mergeCell ref="A236:C236"/>
    <mergeCell ref="A234:C234"/>
    <mergeCell ref="A238:C238"/>
    <mergeCell ref="A239:C239"/>
    <mergeCell ref="A228:C228"/>
    <mergeCell ref="A226:H226"/>
    <mergeCell ref="A227:C227"/>
    <mergeCell ref="A230:C230"/>
    <mergeCell ref="A241:C241"/>
    <mergeCell ref="A237:C237"/>
    <mergeCell ref="A215:C215"/>
    <mergeCell ref="A216:C216"/>
    <mergeCell ref="A217:C217"/>
    <mergeCell ref="A218:C218"/>
    <mergeCell ref="A219:C219"/>
    <mergeCell ref="A222:A223"/>
    <mergeCell ref="A233:C233"/>
    <mergeCell ref="A221:I221"/>
    <mergeCell ref="A193:C193"/>
    <mergeCell ref="A194:C194"/>
    <mergeCell ref="A195:C195"/>
    <mergeCell ref="B203:B204"/>
    <mergeCell ref="A209:C209"/>
    <mergeCell ref="A197:C197"/>
    <mergeCell ref="A206:C206"/>
    <mergeCell ref="A198:C198"/>
    <mergeCell ref="A202:I202"/>
    <mergeCell ref="A192:C192"/>
    <mergeCell ref="A172:C172"/>
    <mergeCell ref="A175:C175"/>
    <mergeCell ref="A176:C176"/>
    <mergeCell ref="A188:C188"/>
    <mergeCell ref="A190:C190"/>
    <mergeCell ref="A187:C187"/>
    <mergeCell ref="A191:C191"/>
    <mergeCell ref="B181:B182"/>
    <mergeCell ref="A177:C177"/>
    <mergeCell ref="A134:C134"/>
    <mergeCell ref="A124:D124"/>
    <mergeCell ref="A126:D126"/>
    <mergeCell ref="A125:D125"/>
    <mergeCell ref="A127:D127"/>
    <mergeCell ref="A99:C99"/>
    <mergeCell ref="A116:C116"/>
    <mergeCell ref="A106:C106"/>
    <mergeCell ref="A48:C48"/>
    <mergeCell ref="A49:C49"/>
    <mergeCell ref="C52:C53"/>
    <mergeCell ref="A50:C50"/>
    <mergeCell ref="A51:I51"/>
    <mergeCell ref="B52:B53"/>
    <mergeCell ref="A80:C80"/>
    <mergeCell ref="A44:C44"/>
    <mergeCell ref="A46:C46"/>
    <mergeCell ref="A31:C31"/>
    <mergeCell ref="I28:I29"/>
    <mergeCell ref="A32:C32"/>
    <mergeCell ref="A35:C35"/>
    <mergeCell ref="A37:C37"/>
    <mergeCell ref="A38:C38"/>
    <mergeCell ref="A47:C47"/>
    <mergeCell ref="A43:C43"/>
    <mergeCell ref="A517:I517"/>
    <mergeCell ref="A128:D128"/>
    <mergeCell ref="A129:D129"/>
    <mergeCell ref="A130:D130"/>
    <mergeCell ref="A251:D251"/>
    <mergeCell ref="A174:C174"/>
    <mergeCell ref="I249:I250"/>
    <mergeCell ref="A140:C140"/>
    <mergeCell ref="A56:C56"/>
    <mergeCell ref="A509:C509"/>
    <mergeCell ref="A268:I268"/>
    <mergeCell ref="A514:D514"/>
    <mergeCell ref="A454:C454"/>
    <mergeCell ref="A455:C455"/>
    <mergeCell ref="A456:C456"/>
    <mergeCell ref="A457:C457"/>
    <mergeCell ref="A496:C496"/>
    <mergeCell ref="A497:C497"/>
    <mergeCell ref="A498:C498"/>
    <mergeCell ref="A458:C458"/>
    <mergeCell ref="A488:C488"/>
    <mergeCell ref="A470:C470"/>
    <mergeCell ref="A381:C381"/>
    <mergeCell ref="B391:B392"/>
    <mergeCell ref="C391:C392"/>
    <mergeCell ref="A411:C411"/>
    <mergeCell ref="A398:B398"/>
    <mergeCell ref="A409:C409"/>
    <mergeCell ref="A410:C410"/>
    <mergeCell ref="A62:C62"/>
    <mergeCell ref="A63:C63"/>
    <mergeCell ref="A213:C213"/>
    <mergeCell ref="A94:C94"/>
    <mergeCell ref="A87:C87"/>
    <mergeCell ref="A60:C60"/>
    <mergeCell ref="C75:C76"/>
    <mergeCell ref="A73:C73"/>
    <mergeCell ref="A85:C85"/>
    <mergeCell ref="A68:C68"/>
    <mergeCell ref="A67:C67"/>
    <mergeCell ref="A71:C71"/>
    <mergeCell ref="A72:C72"/>
    <mergeCell ref="A82:C82"/>
    <mergeCell ref="A83:C83"/>
    <mergeCell ref="A59:C59"/>
    <mergeCell ref="A79:C79"/>
    <mergeCell ref="A70:C70"/>
    <mergeCell ref="A69:C69"/>
    <mergeCell ref="B75:B76"/>
    <mergeCell ref="A57:C57"/>
    <mergeCell ref="A13:C13"/>
    <mergeCell ref="A39:C39"/>
    <mergeCell ref="A24:C24"/>
    <mergeCell ref="A58:C58"/>
    <mergeCell ref="A55:C55"/>
    <mergeCell ref="A21:C21"/>
    <mergeCell ref="A22:C22"/>
    <mergeCell ref="A26:C26"/>
    <mergeCell ref="A42:C42"/>
    <mergeCell ref="A30:C30"/>
    <mergeCell ref="C28:C29"/>
    <mergeCell ref="A28:A29"/>
    <mergeCell ref="A27:I27"/>
    <mergeCell ref="A23:C23"/>
    <mergeCell ref="B28:B29"/>
    <mergeCell ref="A33:I33"/>
    <mergeCell ref="Q456:S456"/>
    <mergeCell ref="A173:C173"/>
    <mergeCell ref="A184:C184"/>
    <mergeCell ref="Q235:S235"/>
    <mergeCell ref="A231:C231"/>
    <mergeCell ref="A189:C189"/>
    <mergeCell ref="D75:H75"/>
    <mergeCell ref="A205:C205"/>
    <mergeCell ref="A185:C185"/>
    <mergeCell ref="A151:C151"/>
    <mergeCell ref="M111:O111"/>
    <mergeCell ref="A25:C25"/>
    <mergeCell ref="A16:C16"/>
    <mergeCell ref="A41:C41"/>
    <mergeCell ref="D52:H52"/>
    <mergeCell ref="A52:A53"/>
    <mergeCell ref="D28:H28"/>
    <mergeCell ref="A19:C19"/>
    <mergeCell ref="A36:C36"/>
    <mergeCell ref="A145:H145"/>
    <mergeCell ref="A107:C107"/>
    <mergeCell ref="A131:I131"/>
    <mergeCell ref="A78:C78"/>
    <mergeCell ref="A75:A76"/>
    <mergeCell ref="A88:C88"/>
    <mergeCell ref="A77:C77"/>
    <mergeCell ref="B96:B97"/>
    <mergeCell ref="A96:A97"/>
    <mergeCell ref="D96:H96"/>
    <mergeCell ref="A111:H111"/>
    <mergeCell ref="A112:C112"/>
    <mergeCell ref="A103:C103"/>
    <mergeCell ref="A105:C105"/>
    <mergeCell ref="B132:B133"/>
    <mergeCell ref="A121:C121"/>
    <mergeCell ref="A152:C152"/>
    <mergeCell ref="A139:C139"/>
    <mergeCell ref="A108:C108"/>
    <mergeCell ref="A117:C117"/>
    <mergeCell ref="D158:H158"/>
    <mergeCell ref="A141:C141"/>
    <mergeCell ref="A158:A159"/>
    <mergeCell ref="A149:C149"/>
    <mergeCell ref="B158:B159"/>
    <mergeCell ref="A154:C154"/>
    <mergeCell ref="I132:I133"/>
    <mergeCell ref="I181:I182"/>
    <mergeCell ref="A138:C138"/>
    <mergeCell ref="A168:C168"/>
    <mergeCell ref="A181:A182"/>
    <mergeCell ref="A156:C156"/>
    <mergeCell ref="A179:C179"/>
    <mergeCell ref="A146:C146"/>
    <mergeCell ref="A147:C147"/>
    <mergeCell ref="A148:C148"/>
    <mergeCell ref="A249:D249"/>
    <mergeCell ref="A161:C161"/>
    <mergeCell ref="A214:C214"/>
    <mergeCell ref="D203:H203"/>
    <mergeCell ref="A201:C201"/>
    <mergeCell ref="D181:H181"/>
    <mergeCell ref="B222:B223"/>
    <mergeCell ref="A169:C169"/>
    <mergeCell ref="A162:C162"/>
    <mergeCell ref="A165:C165"/>
    <mergeCell ref="A274:C274"/>
    <mergeCell ref="A272:I272"/>
    <mergeCell ref="B255:B256"/>
    <mergeCell ref="C255:C256"/>
    <mergeCell ref="A254:I254"/>
    <mergeCell ref="I255:I256"/>
    <mergeCell ref="A260:C260"/>
    <mergeCell ref="A273:C273"/>
    <mergeCell ref="A250:D250"/>
    <mergeCell ref="A277:C277"/>
    <mergeCell ref="A258:C258"/>
    <mergeCell ref="A262:C262"/>
    <mergeCell ref="A259:C259"/>
    <mergeCell ref="A266:C266"/>
    <mergeCell ref="A269:C269"/>
    <mergeCell ref="A255:A256"/>
    <mergeCell ref="C282:C283"/>
    <mergeCell ref="A243:C243"/>
    <mergeCell ref="A244:C244"/>
    <mergeCell ref="D282:H282"/>
    <mergeCell ref="A270:C270"/>
    <mergeCell ref="A271:C271"/>
    <mergeCell ref="A276:C276"/>
    <mergeCell ref="A281:I281"/>
    <mergeCell ref="I282:I283"/>
    <mergeCell ref="A345:C345"/>
    <mergeCell ref="A343:C343"/>
    <mergeCell ref="A279:C279"/>
    <mergeCell ref="A257:C257"/>
    <mergeCell ref="A261:C261"/>
    <mergeCell ref="A286:C286"/>
    <mergeCell ref="A285:C285"/>
    <mergeCell ref="A264:C264"/>
    <mergeCell ref="A265:C265"/>
    <mergeCell ref="B282:B283"/>
    <mergeCell ref="A320:C320"/>
    <mergeCell ref="A321:C321"/>
    <mergeCell ref="A318:C318"/>
    <mergeCell ref="A331:C331"/>
    <mergeCell ref="A344:C344"/>
    <mergeCell ref="A334:A335"/>
    <mergeCell ref="B334:B335"/>
    <mergeCell ref="C334:C335"/>
    <mergeCell ref="A326:C326"/>
    <mergeCell ref="A327:C327"/>
    <mergeCell ref="A350:C350"/>
    <mergeCell ref="A351:C351"/>
    <mergeCell ref="A352:C352"/>
    <mergeCell ref="I307:I309"/>
    <mergeCell ref="A311:H311"/>
    <mergeCell ref="D307:H307"/>
    <mergeCell ref="A325:C325"/>
    <mergeCell ref="B307:B308"/>
    <mergeCell ref="A312:C312"/>
    <mergeCell ref="C307:C308"/>
    <mergeCell ref="A382:C382"/>
    <mergeCell ref="I388:I389"/>
    <mergeCell ref="A388:D388"/>
    <mergeCell ref="A384:D384"/>
    <mergeCell ref="A353:C353"/>
    <mergeCell ref="B355:B356"/>
    <mergeCell ref="C355:C356"/>
    <mergeCell ref="A357:C357"/>
    <mergeCell ref="A354:I354"/>
    <mergeCell ref="D355:H355"/>
    <mergeCell ref="A419:C419"/>
    <mergeCell ref="A415:C415"/>
    <mergeCell ref="A416:C416"/>
    <mergeCell ref="C461:C462"/>
    <mergeCell ref="A426:I426"/>
    <mergeCell ref="A379:C379"/>
    <mergeCell ref="A380:C380"/>
    <mergeCell ref="A391:A392"/>
    <mergeCell ref="A387:D387"/>
    <mergeCell ref="A390:I390"/>
    <mergeCell ref="A412:I412"/>
    <mergeCell ref="A401:C401"/>
    <mergeCell ref="A404:C404"/>
    <mergeCell ref="A406:C406"/>
    <mergeCell ref="A403:C403"/>
    <mergeCell ref="A402:C402"/>
    <mergeCell ref="A153:C153"/>
    <mergeCell ref="A98:C98"/>
    <mergeCell ref="D132:H132"/>
    <mergeCell ref="A123:C123"/>
    <mergeCell ref="I75:I76"/>
    <mergeCell ref="A167:C167"/>
    <mergeCell ref="A137:C137"/>
    <mergeCell ref="A155:C155"/>
    <mergeCell ref="A150:C150"/>
    <mergeCell ref="A115:I115"/>
    <mergeCell ref="A474:C474"/>
    <mergeCell ref="A420:C420"/>
    <mergeCell ref="A468:C468"/>
    <mergeCell ref="A439:C439"/>
    <mergeCell ref="A460:I460"/>
    <mergeCell ref="D461:H461"/>
    <mergeCell ref="A436:A437"/>
    <mergeCell ref="B436:B437"/>
    <mergeCell ref="A461:A462"/>
    <mergeCell ref="B461:B462"/>
    <mergeCell ref="I413:I414"/>
    <mergeCell ref="A363:C363"/>
    <mergeCell ref="A421:C421"/>
    <mergeCell ref="A360:C360"/>
    <mergeCell ref="A359:I359"/>
    <mergeCell ref="A473:C473"/>
    <mergeCell ref="A400:C400"/>
    <mergeCell ref="A413:A414"/>
    <mergeCell ref="A407:C407"/>
    <mergeCell ref="A408:C408"/>
    <mergeCell ref="A1:I1"/>
    <mergeCell ref="A2:I2"/>
    <mergeCell ref="A3:I3"/>
    <mergeCell ref="A7:C7"/>
    <mergeCell ref="A371:C371"/>
    <mergeCell ref="I96:I97"/>
    <mergeCell ref="C5:C6"/>
    <mergeCell ref="I5:I6"/>
    <mergeCell ref="A4:I4"/>
    <mergeCell ref="B5:B6"/>
    <mergeCell ref="D5:H5"/>
    <mergeCell ref="A5:A6"/>
    <mergeCell ref="A8:C8"/>
    <mergeCell ref="A20:C20"/>
    <mergeCell ref="A14:C14"/>
    <mergeCell ref="A10:C10"/>
    <mergeCell ref="A17:C17"/>
    <mergeCell ref="A15:C15"/>
    <mergeCell ref="A516:D516"/>
    <mergeCell ref="A9:C9"/>
    <mergeCell ref="A11:C11"/>
    <mergeCell ref="A12:C12"/>
    <mergeCell ref="A18:C18"/>
    <mergeCell ref="A252:D252"/>
    <mergeCell ref="A438:C438"/>
    <mergeCell ref="A183:C183"/>
    <mergeCell ref="A136:B136"/>
    <mergeCell ref="A81:C81"/>
    <mergeCell ref="A515:D515"/>
    <mergeCell ref="I158:I159"/>
    <mergeCell ref="I52:I53"/>
    <mergeCell ref="A485:I485"/>
    <mergeCell ref="A102:C102"/>
    <mergeCell ref="A135:C135"/>
    <mergeCell ref="D486:H486"/>
    <mergeCell ref="I486:I487"/>
    <mergeCell ref="A471:C471"/>
    <mergeCell ref="I436:I437"/>
    <mergeCell ref="A493:C493"/>
    <mergeCell ref="A494:C494"/>
    <mergeCell ref="Q10:S10"/>
    <mergeCell ref="Q13:S13"/>
    <mergeCell ref="A64:C64"/>
    <mergeCell ref="A389:D389"/>
    <mergeCell ref="I461:I462"/>
    <mergeCell ref="C486:C487"/>
    <mergeCell ref="A441:C441"/>
    <mergeCell ref="A443:C443"/>
    <mergeCell ref="D222:H222"/>
    <mergeCell ref="I203:I204"/>
    <mergeCell ref="Q1255:S1255"/>
    <mergeCell ref="A442:C442"/>
    <mergeCell ref="A453:C453"/>
    <mergeCell ref="A502:C502"/>
    <mergeCell ref="A405:C405"/>
    <mergeCell ref="A495:C495"/>
    <mergeCell ref="A492:C492"/>
    <mergeCell ref="A229:I229"/>
    <mergeCell ref="I251:I252"/>
    <mergeCell ref="I124:I125"/>
    <mergeCell ref="I126:I127"/>
    <mergeCell ref="I128:I129"/>
    <mergeCell ref="A247:D247"/>
    <mergeCell ref="I247:I248"/>
    <mergeCell ref="A248:D248"/>
    <mergeCell ref="A242:C242"/>
    <mergeCell ref="A163:I163"/>
    <mergeCell ref="A164:C164"/>
    <mergeCell ref="A34:C34"/>
    <mergeCell ref="A65:I65"/>
    <mergeCell ref="A66:C66"/>
    <mergeCell ref="A100:I100"/>
    <mergeCell ref="A101:C101"/>
    <mergeCell ref="A74:I74"/>
    <mergeCell ref="A95:I95"/>
    <mergeCell ref="A54:C54"/>
    <mergeCell ref="A86:C86"/>
    <mergeCell ref="A490:I490"/>
    <mergeCell ref="A491:C491"/>
    <mergeCell ref="I222:I223"/>
    <mergeCell ref="A224:C224"/>
    <mergeCell ref="A232:C232"/>
    <mergeCell ref="A347:C347"/>
    <mergeCell ref="A297:I297"/>
    <mergeCell ref="A298:C298"/>
    <mergeCell ref="A314:I314"/>
    <mergeCell ref="A315:C315"/>
    <mergeCell ref="D334:H334"/>
    <mergeCell ref="A313:C313"/>
    <mergeCell ref="A306:I306"/>
    <mergeCell ref="A333:I333"/>
    <mergeCell ref="A374:I374"/>
    <mergeCell ref="A375:C375"/>
    <mergeCell ref="I334:I335"/>
    <mergeCell ref="I355:I356"/>
    <mergeCell ref="A346:C346"/>
    <mergeCell ref="A349:C349"/>
    <mergeCell ref="A427:C427"/>
    <mergeCell ref="A451:I451"/>
    <mergeCell ref="A452:C452"/>
    <mergeCell ref="A385:D385"/>
    <mergeCell ref="A383:D383"/>
    <mergeCell ref="A394:C394"/>
    <mergeCell ref="A397:C397"/>
    <mergeCell ref="A395:C395"/>
    <mergeCell ref="A425:C425"/>
    <mergeCell ref="I391:I392"/>
  </mergeCells>
  <printOptions horizontalCentered="1"/>
  <pageMargins left="0" right="0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L25"/>
  <sheetViews>
    <sheetView zoomScalePageLayoutView="0" workbookViewId="0" topLeftCell="A1">
      <selection activeCell="G35" sqref="G35"/>
    </sheetView>
  </sheetViews>
  <sheetFormatPr defaultColWidth="9.00390625" defaultRowHeight="12.75"/>
  <cols>
    <col min="7" max="7" width="51.375" style="0" customWidth="1"/>
  </cols>
  <sheetData>
    <row r="3" spans="4:12" ht="15">
      <c r="D3" s="289" t="s">
        <v>83</v>
      </c>
      <c r="E3" s="290"/>
      <c r="F3" s="290"/>
      <c r="G3" s="290"/>
      <c r="H3" s="153">
        <f>Меню!E128</f>
        <v>49.336333333333336</v>
      </c>
      <c r="I3" s="153">
        <f>Меню!F128</f>
        <v>49.486</v>
      </c>
      <c r="J3" s="153">
        <f>Меню!G128</f>
        <v>213.8483333333333</v>
      </c>
      <c r="K3" s="173">
        <f>Меню!H128</f>
        <v>1497.6446666666666</v>
      </c>
      <c r="L3" s="174"/>
    </row>
    <row r="4" spans="4:12" ht="15">
      <c r="D4" s="289" t="s">
        <v>255</v>
      </c>
      <c r="E4" s="290"/>
      <c r="F4" s="290"/>
      <c r="G4" s="290"/>
      <c r="H4" s="153">
        <f>H6*50/100</f>
        <v>45</v>
      </c>
      <c r="I4" s="153">
        <f>I6*50/100</f>
        <v>46</v>
      </c>
      <c r="J4" s="153">
        <f>J6*50/100</f>
        <v>191.5</v>
      </c>
      <c r="K4" s="153">
        <f>K6*50/100</f>
        <v>1360</v>
      </c>
      <c r="L4" s="318" t="s">
        <v>257</v>
      </c>
    </row>
    <row r="5" spans="4:12" ht="15">
      <c r="D5" s="289" t="s">
        <v>256</v>
      </c>
      <c r="E5" s="290"/>
      <c r="F5" s="290"/>
      <c r="G5" s="290"/>
      <c r="H5" s="153">
        <f>H6*60/100</f>
        <v>54</v>
      </c>
      <c r="I5" s="153">
        <f>I6*60/100</f>
        <v>55.2</v>
      </c>
      <c r="J5" s="153">
        <f>J6*60/100</f>
        <v>229.8</v>
      </c>
      <c r="K5" s="153">
        <f>K6*60/100</f>
        <v>1632</v>
      </c>
      <c r="L5" s="362"/>
    </row>
    <row r="6" spans="4:12" ht="15">
      <c r="D6" s="289" t="s">
        <v>84</v>
      </c>
      <c r="E6" s="290"/>
      <c r="F6" s="290"/>
      <c r="G6" s="290"/>
      <c r="H6" s="153">
        <v>90</v>
      </c>
      <c r="I6" s="153">
        <v>92</v>
      </c>
      <c r="J6" s="153">
        <v>383</v>
      </c>
      <c r="K6" s="153">
        <v>2720</v>
      </c>
      <c r="L6" s="197"/>
    </row>
    <row r="10" spans="4:12" ht="15">
      <c r="D10" s="289" t="s">
        <v>83</v>
      </c>
      <c r="E10" s="290"/>
      <c r="F10" s="290"/>
      <c r="G10" s="290"/>
      <c r="H10" s="153">
        <f>Меню!E251</f>
        <v>54.44666666666667</v>
      </c>
      <c r="I10" s="153">
        <f>Меню!F251</f>
        <v>54.827999999999996</v>
      </c>
      <c r="J10" s="153">
        <f>Меню!G251</f>
        <v>209.97199999999998</v>
      </c>
      <c r="K10" s="173">
        <f>Меню!H251</f>
        <v>1550.6586666666667</v>
      </c>
      <c r="L10" s="174"/>
    </row>
    <row r="11" spans="4:12" ht="15">
      <c r="D11" s="289" t="s">
        <v>255</v>
      </c>
      <c r="E11" s="290"/>
      <c r="F11" s="290"/>
      <c r="G11" s="290"/>
      <c r="H11" s="153">
        <f>H13*50/100</f>
        <v>45</v>
      </c>
      <c r="I11" s="153">
        <f>I13*50/100</f>
        <v>46</v>
      </c>
      <c r="J11" s="153">
        <f>J13*50/100</f>
        <v>191.5</v>
      </c>
      <c r="K11" s="153">
        <f>K13*50/100</f>
        <v>1360</v>
      </c>
      <c r="L11" s="318" t="s">
        <v>257</v>
      </c>
    </row>
    <row r="12" spans="4:12" ht="15">
      <c r="D12" s="289" t="s">
        <v>256</v>
      </c>
      <c r="E12" s="290"/>
      <c r="F12" s="290"/>
      <c r="G12" s="290"/>
      <c r="H12" s="153">
        <f>H13*60/100</f>
        <v>54</v>
      </c>
      <c r="I12" s="153">
        <f>I13*60/100</f>
        <v>55.2</v>
      </c>
      <c r="J12" s="153">
        <f>J13*60/100</f>
        <v>229.8</v>
      </c>
      <c r="K12" s="153">
        <f>K13*60/100</f>
        <v>1632</v>
      </c>
      <c r="L12" s="362"/>
    </row>
    <row r="13" spans="4:12" ht="15">
      <c r="D13" s="289" t="s">
        <v>84</v>
      </c>
      <c r="E13" s="290"/>
      <c r="F13" s="290"/>
      <c r="G13" s="290"/>
      <c r="H13" s="153">
        <v>90</v>
      </c>
      <c r="I13" s="153">
        <v>92</v>
      </c>
      <c r="J13" s="153">
        <v>383</v>
      </c>
      <c r="K13" s="153">
        <v>2720</v>
      </c>
      <c r="L13" s="197"/>
    </row>
    <row r="16" spans="4:12" ht="15">
      <c r="D16" s="289" t="s">
        <v>83</v>
      </c>
      <c r="E16" s="290"/>
      <c r="F16" s="290"/>
      <c r="G16" s="290"/>
      <c r="H16" s="153">
        <f>Меню!E387</f>
        <v>48.108</v>
      </c>
      <c r="I16" s="153">
        <f>Меню!F387</f>
        <v>49.04866666666667</v>
      </c>
      <c r="J16" s="153">
        <f>Меню!G387</f>
        <v>224.81342857142857</v>
      </c>
      <c r="K16" s="173">
        <f>Меню!H387</f>
        <v>1532.3437142857142</v>
      </c>
      <c r="L16" s="174"/>
    </row>
    <row r="17" spans="4:12" ht="15">
      <c r="D17" s="396" t="s">
        <v>255</v>
      </c>
      <c r="E17" s="397"/>
      <c r="F17" s="397"/>
      <c r="G17" s="397"/>
      <c r="H17" s="198">
        <f>H19*50/100</f>
        <v>45</v>
      </c>
      <c r="I17" s="198">
        <f>I19*50/100</f>
        <v>46</v>
      </c>
      <c r="J17" s="198">
        <f>J19*50/100</f>
        <v>191.5</v>
      </c>
      <c r="K17" s="198">
        <f>K19*50/100</f>
        <v>1360</v>
      </c>
      <c r="L17" s="398" t="s">
        <v>257</v>
      </c>
    </row>
    <row r="18" spans="4:12" ht="15">
      <c r="D18" s="396" t="s">
        <v>256</v>
      </c>
      <c r="E18" s="397"/>
      <c r="F18" s="397"/>
      <c r="G18" s="397"/>
      <c r="H18" s="198">
        <f>H19*60/100</f>
        <v>54</v>
      </c>
      <c r="I18" s="198">
        <f>I19*60/100</f>
        <v>55.2</v>
      </c>
      <c r="J18" s="198">
        <f>J19*60/100</f>
        <v>229.8</v>
      </c>
      <c r="K18" s="198">
        <f>K19*60/100</f>
        <v>1632</v>
      </c>
      <c r="L18" s="399"/>
    </row>
    <row r="19" spans="4:12" ht="15">
      <c r="D19" s="396" t="s">
        <v>84</v>
      </c>
      <c r="E19" s="397"/>
      <c r="F19" s="397"/>
      <c r="G19" s="397"/>
      <c r="H19" s="198">
        <v>90</v>
      </c>
      <c r="I19" s="198">
        <v>92</v>
      </c>
      <c r="J19" s="198">
        <v>383</v>
      </c>
      <c r="K19" s="198">
        <v>2720</v>
      </c>
      <c r="L19" s="199"/>
    </row>
    <row r="22" spans="4:12" ht="15">
      <c r="D22" s="289" t="s">
        <v>83</v>
      </c>
      <c r="E22" s="290"/>
      <c r="F22" s="290"/>
      <c r="G22" s="290"/>
      <c r="H22" s="153">
        <f>Меню!E514</f>
        <v>54.34266666666666</v>
      </c>
      <c r="I22" s="153">
        <f>Меню!F514</f>
        <v>53.23466666666667</v>
      </c>
      <c r="J22" s="153">
        <f>Меню!G514</f>
        <v>208.73466666666667</v>
      </c>
      <c r="K22" s="173">
        <f>Меню!H514</f>
        <v>1531.1093333333333</v>
      </c>
      <c r="L22" s="174"/>
    </row>
    <row r="23" spans="4:12" ht="15">
      <c r="D23" s="396" t="s">
        <v>255</v>
      </c>
      <c r="E23" s="397"/>
      <c r="F23" s="397"/>
      <c r="G23" s="397"/>
      <c r="H23" s="198">
        <f>H25*50/100</f>
        <v>45</v>
      </c>
      <c r="I23" s="198">
        <f>I25*50/100</f>
        <v>46</v>
      </c>
      <c r="J23" s="198">
        <f>J25*50/100</f>
        <v>191.5</v>
      </c>
      <c r="K23" s="198">
        <f>K25*50/100</f>
        <v>1360</v>
      </c>
      <c r="L23" s="398" t="s">
        <v>257</v>
      </c>
    </row>
    <row r="24" spans="4:12" ht="15">
      <c r="D24" s="396" t="s">
        <v>256</v>
      </c>
      <c r="E24" s="397"/>
      <c r="F24" s="397"/>
      <c r="G24" s="397"/>
      <c r="H24" s="198">
        <f>H25*60/100</f>
        <v>54</v>
      </c>
      <c r="I24" s="198">
        <f>I25*60/100</f>
        <v>55.2</v>
      </c>
      <c r="J24" s="198">
        <f>J25*60/100</f>
        <v>229.8</v>
      </c>
      <c r="K24" s="198">
        <f>K25*60/100</f>
        <v>1632</v>
      </c>
      <c r="L24" s="399"/>
    </row>
    <row r="25" spans="4:12" ht="15">
      <c r="D25" s="396" t="s">
        <v>84</v>
      </c>
      <c r="E25" s="397"/>
      <c r="F25" s="397"/>
      <c r="G25" s="397"/>
      <c r="H25" s="198">
        <v>90</v>
      </c>
      <c r="I25" s="198">
        <v>92</v>
      </c>
      <c r="J25" s="198">
        <v>383</v>
      </c>
      <c r="K25" s="198">
        <v>2720</v>
      </c>
      <c r="L25" s="199"/>
    </row>
  </sheetData>
  <sheetProtection password="CF52" sheet="1"/>
  <mergeCells count="20">
    <mergeCell ref="D3:G3"/>
    <mergeCell ref="D4:G4"/>
    <mergeCell ref="L4:L5"/>
    <mergeCell ref="D5:G5"/>
    <mergeCell ref="D6:G6"/>
    <mergeCell ref="D10:G10"/>
    <mergeCell ref="D11:G11"/>
    <mergeCell ref="L11:L12"/>
    <mergeCell ref="D12:G12"/>
    <mergeCell ref="D13:G13"/>
    <mergeCell ref="D16:G16"/>
    <mergeCell ref="D17:G17"/>
    <mergeCell ref="L17:L18"/>
    <mergeCell ref="D18:G18"/>
    <mergeCell ref="D19:G19"/>
    <mergeCell ref="D22:G22"/>
    <mergeCell ref="D23:G23"/>
    <mergeCell ref="L23:L24"/>
    <mergeCell ref="D24:G24"/>
    <mergeCell ref="D25:G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2021-08-17T11:13:22Z</cp:lastPrinted>
  <dcterms:created xsi:type="dcterms:W3CDTF">2009-10-19T06:28:23Z</dcterms:created>
  <dcterms:modified xsi:type="dcterms:W3CDTF">2021-08-17T11:36:09Z</dcterms:modified>
  <cp:category/>
  <cp:version/>
  <cp:contentType/>
  <cp:contentStatus/>
</cp:coreProperties>
</file>